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650"/>
  </bookViews>
  <sheets>
    <sheet name="NEP 2019" sheetId="1" r:id="rId1"/>
    <sheet name="SOB 2019" sheetId="2" r:id="rId2"/>
    <sheet name="Breakdown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1" l="1"/>
  <c r="H62" i="4" l="1"/>
  <c r="H63" i="4" s="1"/>
  <c r="G62" i="4"/>
  <c r="G63" i="4" s="1"/>
  <c r="I62" i="4"/>
  <c r="I63" i="4" s="1"/>
  <c r="J59" i="4" l="1"/>
  <c r="J57" i="4"/>
  <c r="J53" i="4"/>
  <c r="F59" i="4"/>
  <c r="F57" i="4"/>
  <c r="F53" i="4"/>
  <c r="E72" i="2"/>
  <c r="F37" i="2"/>
  <c r="F72" i="2" s="1"/>
  <c r="E37" i="2"/>
  <c r="E61" i="4" l="1"/>
  <c r="E60" i="4"/>
  <c r="E59" i="4"/>
  <c r="E58" i="4"/>
  <c r="F58" i="4" s="1"/>
  <c r="J58" i="4" s="1"/>
  <c r="E57" i="4"/>
  <c r="E55" i="4"/>
  <c r="E53" i="4"/>
  <c r="E51" i="4"/>
  <c r="E50" i="4"/>
  <c r="F50" i="4" s="1"/>
  <c r="E49" i="4"/>
  <c r="E48" i="4"/>
  <c r="F48" i="4" s="1"/>
  <c r="J48" i="4" s="1"/>
  <c r="E47" i="4"/>
  <c r="E46" i="4"/>
  <c r="E45" i="4"/>
  <c r="E44" i="4"/>
  <c r="F44" i="4" s="1"/>
  <c r="E43" i="4"/>
  <c r="E40" i="4"/>
  <c r="E39" i="4"/>
  <c r="E37" i="4"/>
  <c r="E35" i="4"/>
  <c r="E34" i="4"/>
  <c r="E33" i="4"/>
  <c r="E32" i="4"/>
  <c r="F32" i="4" s="1"/>
  <c r="J32" i="4" s="1"/>
  <c r="E30" i="4"/>
  <c r="E29" i="4"/>
  <c r="E27" i="4"/>
  <c r="E26" i="4"/>
  <c r="E25" i="4"/>
  <c r="E24" i="4"/>
  <c r="E23" i="4"/>
  <c r="E22" i="4"/>
  <c r="F22" i="4" s="1"/>
  <c r="J22" i="4" s="1"/>
  <c r="E21" i="4"/>
  <c r="E20" i="4"/>
  <c r="E19" i="4"/>
  <c r="E18" i="4"/>
  <c r="E17" i="4"/>
  <c r="F17" i="4" s="1"/>
  <c r="E16" i="4"/>
  <c r="E15" i="4"/>
  <c r="F15" i="4" s="1"/>
  <c r="J15" i="4" s="1"/>
  <c r="E13" i="4"/>
  <c r="E11" i="4"/>
  <c r="E10" i="4"/>
  <c r="E8" i="4"/>
  <c r="F25" i="4"/>
  <c r="C1" i="4"/>
  <c r="F51" i="4"/>
  <c r="J51" i="4" s="1"/>
  <c r="F47" i="4"/>
  <c r="J47" i="4" s="1"/>
  <c r="F45" i="4"/>
  <c r="J45" i="4" s="1"/>
  <c r="F39" i="4"/>
  <c r="J39" i="4" s="1"/>
  <c r="F37" i="4"/>
  <c r="J37" i="4" s="1"/>
  <c r="F35" i="4"/>
  <c r="F33" i="4"/>
  <c r="J33" i="4" s="1"/>
  <c r="F27" i="4"/>
  <c r="J27" i="4" s="1"/>
  <c r="F26" i="4"/>
  <c r="J26" i="4" s="1"/>
  <c r="F23" i="4"/>
  <c r="J23" i="4" s="1"/>
  <c r="F19" i="4"/>
  <c r="J19" i="4" s="1"/>
  <c r="F18" i="4"/>
  <c r="J18" i="4" s="1"/>
  <c r="F11" i="4"/>
  <c r="J11" i="4" s="1"/>
  <c r="F10" i="4"/>
  <c r="J10" i="4" s="1"/>
  <c r="F46" i="4" l="1"/>
  <c r="J46" i="4" s="1"/>
  <c r="F43" i="4"/>
  <c r="F8" i="4"/>
  <c r="F21" i="4"/>
  <c r="J21" i="4" s="1"/>
  <c r="F30" i="4"/>
  <c r="J30" i="4" s="1"/>
  <c r="F55" i="4"/>
  <c r="J55" i="4" s="1"/>
  <c r="F61" i="4"/>
  <c r="J61" i="4" s="1"/>
  <c r="J8" i="4"/>
  <c r="F13" i="4"/>
  <c r="J13" i="4" s="1"/>
  <c r="F16" i="4"/>
  <c r="J16" i="4" s="1"/>
  <c r="J17" i="4"/>
  <c r="F20" i="4"/>
  <c r="J20" i="4" s="1"/>
  <c r="F24" i="4"/>
  <c r="J24" i="4" s="1"/>
  <c r="J25" i="4"/>
  <c r="F29" i="4"/>
  <c r="F34" i="4"/>
  <c r="J34" i="4" s="1"/>
  <c r="J35" i="4"/>
  <c r="F40" i="4"/>
  <c r="J40" i="4" s="1"/>
  <c r="J44" i="4"/>
  <c r="F49" i="4"/>
  <c r="J49" i="4" s="1"/>
  <c r="J50" i="4"/>
  <c r="F60" i="4"/>
  <c r="J60" i="4" s="1"/>
  <c r="J43" i="4" l="1"/>
  <c r="J29" i="4"/>
  <c r="D28" i="2"/>
  <c r="D17" i="2"/>
  <c r="D19" i="2"/>
  <c r="F11" i="2" l="1"/>
  <c r="C2" i="4" s="1"/>
  <c r="D71" i="2" l="1"/>
  <c r="D70" i="2"/>
  <c r="D69" i="2"/>
  <c r="D68" i="2"/>
  <c r="D67" i="2"/>
  <c r="D63" i="2"/>
  <c r="D60" i="2"/>
  <c r="D61" i="2"/>
  <c r="D58" i="2"/>
  <c r="D57" i="2"/>
  <c r="D54" i="2"/>
  <c r="D53" i="2"/>
  <c r="D50" i="2"/>
  <c r="D49" i="2"/>
  <c r="D47" i="2"/>
  <c r="D45" i="2"/>
  <c r="D44" i="2"/>
  <c r="D43" i="2"/>
  <c r="D42" i="2"/>
  <c r="D40" i="2"/>
  <c r="D39" i="2"/>
  <c r="D27" i="2"/>
  <c r="D26" i="2"/>
  <c r="D25" i="2"/>
  <c r="D24" i="2"/>
  <c r="D23" i="2"/>
  <c r="B12" i="2"/>
  <c r="D37" i="2" l="1"/>
  <c r="D72" i="2" s="1"/>
  <c r="E14" i="4"/>
  <c r="F14" i="4" l="1"/>
  <c r="E62" i="4"/>
  <c r="E1" i="4"/>
  <c r="E2" i="4" s="1"/>
  <c r="F62" i="4" l="1"/>
  <c r="F63" i="4" s="1"/>
  <c r="J14" i="4"/>
  <c r="J62" i="4" s="1"/>
  <c r="J63" i="4" s="1"/>
</calcChain>
</file>

<file path=xl/sharedStrings.xml><?xml version="1.0" encoding="utf-8"?>
<sst xmlns="http://schemas.openxmlformats.org/spreadsheetml/2006/main" count="336" uniqueCount="226">
  <si>
    <t>Bukidnon National High School -Dalwangan Annex</t>
  </si>
  <si>
    <t>Bangcud National High School</t>
  </si>
  <si>
    <t>Bukidnon National High School</t>
  </si>
  <si>
    <t>Malaybalay City National Science High School (Bukidnon National High School - Aglayan Annex)</t>
  </si>
  <si>
    <t>Casisang National High School (Bukidnon National High School - Casisang Annex)</t>
  </si>
  <si>
    <t>Bukidnon National High School - Imbayao Annex</t>
  </si>
  <si>
    <t>Kalusungay National High School (Bukidnon National High School - Kalusungay Extension)</t>
  </si>
  <si>
    <t>Malaybalay City National High School (Bukidnon National High School - San Jose Annex)</t>
  </si>
  <si>
    <t>Busdi Integrated School</t>
  </si>
  <si>
    <t>Can-ayan Integrated School</t>
  </si>
  <si>
    <t>Managok National High School</t>
  </si>
  <si>
    <t>Managok National High School - Lalawan Annex</t>
  </si>
  <si>
    <t>Managok National High School - Miglamin Annex</t>
  </si>
  <si>
    <t>San Martin National High School</t>
  </si>
  <si>
    <t>Silae National High School</t>
  </si>
  <si>
    <t>St. Peter National High School</t>
  </si>
  <si>
    <t>Apo Macote National High School</t>
  </si>
  <si>
    <t>5020101000</t>
  </si>
  <si>
    <t>5020201002</t>
  </si>
  <si>
    <t>5020301002</t>
  </si>
  <si>
    <t>5020302000</t>
  </si>
  <si>
    <t>5020305000</t>
  </si>
  <si>
    <t>5020307000</t>
  </si>
  <si>
    <t>5020308000</t>
  </si>
  <si>
    <t>5020309000</t>
  </si>
  <si>
    <t>5020401000</t>
  </si>
  <si>
    <t>5020402000</t>
  </si>
  <si>
    <t>5020501000</t>
  </si>
  <si>
    <t>5020502001</t>
  </si>
  <si>
    <t>5020502002</t>
  </si>
  <si>
    <t>5020503000</t>
  </si>
  <si>
    <t>5020504000</t>
  </si>
  <si>
    <t>5021102000</t>
  </si>
  <si>
    <t>5021202000</t>
  </si>
  <si>
    <t>5021203000</t>
  </si>
  <si>
    <t>5021304001</t>
  </si>
  <si>
    <t>5021304002</t>
  </si>
  <si>
    <t>5021305002</t>
  </si>
  <si>
    <t>5021305003</t>
  </si>
  <si>
    <t>5021306001</t>
  </si>
  <si>
    <t>5029902000</t>
  </si>
  <si>
    <t>5029903000</t>
  </si>
  <si>
    <t>5029907099</t>
  </si>
  <si>
    <t>5029999000</t>
  </si>
  <si>
    <t>5029999099</t>
  </si>
  <si>
    <t>Total MOOE</t>
  </si>
  <si>
    <t>DEPARTMENT OF EDUCATION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</si>
  <si>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</si>
  <si>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</si>
  <si>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</si>
  <si>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</si>
  <si>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</si>
  <si>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SCHOOL MAINTENANCE AND OTHER OPERATING EXPENSES</t>
  </si>
  <si>
    <t>School:</t>
  </si>
  <si>
    <t>Allocation:</t>
  </si>
  <si>
    <t>District:</t>
  </si>
  <si>
    <t>OBJECT OF EXPENDITURE</t>
  </si>
  <si>
    <t>UACS CODE</t>
  </si>
  <si>
    <t>AMOUNT</t>
  </si>
  <si>
    <t>Traveling Expenses</t>
  </si>
  <si>
    <t>Traveling Expenses - Local</t>
  </si>
  <si>
    <t>5-02-01-010-00</t>
  </si>
  <si>
    <t>Training and Scholarship Expenses</t>
  </si>
  <si>
    <t>Training Expenses</t>
  </si>
  <si>
    <t>ICT Training Expenses</t>
  </si>
  <si>
    <t>Supplies and Materials Expenses</t>
  </si>
  <si>
    <t>ICT Office Supplies Expenses</t>
  </si>
  <si>
    <t>Office Supllies Expenses</t>
  </si>
  <si>
    <t>Accountable Forms Expenses</t>
  </si>
  <si>
    <t>Food Supplies Expenses</t>
  </si>
  <si>
    <t>Drugs and Medicines Expenses</t>
  </si>
  <si>
    <t>Medical, Dental and Laboratory Supplies Expenses</t>
  </si>
  <si>
    <t>Fuel, Oil and Lubricants Expenses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</si>
  <si>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</si>
  <si>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</si>
  <si>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</si>
  <si>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</si>
  <si>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</si>
  <si>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</si>
  <si>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</si>
  <si>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</si>
  <si>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</si>
  <si>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</si>
  <si>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</si>
  <si>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</si>
  <si>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</si>
  <si>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</si>
  <si>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5-02-03-990-00</t>
  </si>
  <si>
    <t>Utility Expenses</t>
  </si>
  <si>
    <t>Water Expenses</t>
  </si>
  <si>
    <t>5-02-04-010-00</t>
  </si>
  <si>
    <t>Electricity Expenses</t>
  </si>
  <si>
    <t>5-02-04-020-00</t>
  </si>
  <si>
    <t>Communication Expenses</t>
  </si>
  <si>
    <t>Postage and Courier Services</t>
  </si>
  <si>
    <t>5-02-05-010-00</t>
  </si>
  <si>
    <t>Telephone Expenses-Mobile</t>
  </si>
  <si>
    <t>5-02-05-020-00</t>
  </si>
  <si>
    <t>Telephone Expenses-Landline</t>
  </si>
  <si>
    <t>5-02-05-020-02</t>
  </si>
  <si>
    <t>Internet Expenses</t>
  </si>
  <si>
    <t>5-02-05-030-00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</si>
  <si>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</si>
  <si>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</si>
  <si>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</si>
  <si>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</si>
  <si>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</si>
  <si>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</si>
  <si>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</si>
  <si>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</si>
  <si>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</si>
  <si>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</si>
  <si>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</si>
  <si>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</si>
  <si>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</si>
  <si>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</si>
  <si>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</si>
  <si>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</si>
  <si>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</si>
  <si>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</si>
  <si>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</si>
  <si>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</si>
  <si>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</si>
  <si>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</si>
  <si>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</si>
  <si>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</si>
  <si>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</si>
  <si>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Labor and Wages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</si>
  <si>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</si>
  <si>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</si>
  <si>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</si>
  <si>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</si>
  <si>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</si>
  <si>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</si>
  <si>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</si>
  <si>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</si>
  <si>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</si>
  <si>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</si>
  <si>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</si>
  <si>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REBONFAMIL R. BAGUIO</t>
  </si>
  <si>
    <t>Schools Division Superintendent</t>
  </si>
  <si>
    <t>Per NEP 2019</t>
  </si>
  <si>
    <t>Actual 2018</t>
  </si>
  <si>
    <t>Proposed 2019</t>
  </si>
  <si>
    <t>Operating Unit</t>
  </si>
  <si>
    <t>5020101000 - Traveling Expenses - Local</t>
  </si>
  <si>
    <t>5020201002 - Training Expenses</t>
  </si>
  <si>
    <t>5020301002 - Office Supplies Expenses</t>
  </si>
  <si>
    <t>5020302000 - Accountable Forms Expenses</t>
  </si>
  <si>
    <t>5020305000 - Food Supplies Expenses</t>
  </si>
  <si>
    <t>5020307000 - Drugs and Medicines Expenses</t>
  </si>
  <si>
    <t>5020308000 - Medical Dental and Laboratory Supplies Expenses</t>
  </si>
  <si>
    <t>5020309000 - Fuel, Oil and Lubricants Expenses</t>
  </si>
  <si>
    <t>5020401000 - Water Expenses</t>
  </si>
  <si>
    <t>5020402000 - Electricity Expenses</t>
  </si>
  <si>
    <t>5020501000 - Postage and Courier Expenses</t>
  </si>
  <si>
    <t>5020502001 - Mobile</t>
  </si>
  <si>
    <t>5020502002 - Landline</t>
  </si>
  <si>
    <t>5020503000 - Internet Subscription Expenses</t>
  </si>
  <si>
    <t>5021102000 - Auditing  Services</t>
  </si>
  <si>
    <t>5021202000 - Janitorial Services</t>
  </si>
  <si>
    <t>5021203000 - Security Services</t>
  </si>
  <si>
    <t>5021304001 - R&amp;M - Buildings</t>
  </si>
  <si>
    <t>5021304002 - R&amp;M - School Buildings</t>
  </si>
  <si>
    <t>5021305002 - R&amp;M - Office Equipment</t>
  </si>
  <si>
    <t>5021305003 - R&amp;M - ICT Equipment</t>
  </si>
  <si>
    <t>5021306001 - R&amp;M - Motor Vehicles</t>
  </si>
  <si>
    <t>5021307000 - R&amp;M - Furnitures and Fixtures</t>
  </si>
  <si>
    <t>5021502000 - Fidelity Bond Premiums</t>
  </si>
  <si>
    <t>5029902000 - Printing and Publication  Expenses</t>
  </si>
  <si>
    <t>5029903000 - Representation Expenses</t>
  </si>
  <si>
    <t>5029907099 - Other Subscription Expenses</t>
  </si>
  <si>
    <t>5029999000 - Other MOOE</t>
  </si>
  <si>
    <t>5029999099 - Other MOOE</t>
  </si>
  <si>
    <t>5020504000 - Cable Satelite, Telegraph and Radio Expenses Expenses</t>
  </si>
  <si>
    <t>5-02-020-10-02</t>
  </si>
  <si>
    <t>Auditing Services</t>
  </si>
  <si>
    <t>Representation Expenses</t>
  </si>
  <si>
    <t>Other Subscription Expenses</t>
  </si>
  <si>
    <t>Other Maintenance and Other Operating Expenses</t>
  </si>
  <si>
    <t>5-02-030-10-01</t>
  </si>
  <si>
    <t>5-02-020-10-01</t>
  </si>
  <si>
    <t>5-02-030-10-02</t>
  </si>
  <si>
    <t>5-02-030-20-00</t>
  </si>
  <si>
    <t>5-02-030-50-00</t>
  </si>
  <si>
    <t>5-02-030-70-00</t>
  </si>
  <si>
    <t>5-02-030-80-00</t>
  </si>
  <si>
    <t>5-02-030-90-00</t>
  </si>
  <si>
    <t>5-02-110-20-00</t>
  </si>
  <si>
    <t>5-02-99-030-00</t>
  </si>
  <si>
    <t>5-02-99-070-99</t>
  </si>
  <si>
    <t>5-02-99-990-00</t>
  </si>
  <si>
    <t>5-02-99-990-99</t>
  </si>
  <si>
    <t>Professional Services</t>
  </si>
  <si>
    <t>District</t>
  </si>
  <si>
    <t>VIII</t>
  </si>
  <si>
    <t xml:space="preserve">VII </t>
  </si>
  <si>
    <t>III</t>
  </si>
  <si>
    <t>X</t>
  </si>
  <si>
    <t>IV</t>
  </si>
  <si>
    <t>I</t>
  </si>
  <si>
    <t>V</t>
  </si>
  <si>
    <t>VI</t>
  </si>
  <si>
    <t>IX</t>
  </si>
  <si>
    <t xml:space="preserve">II </t>
  </si>
  <si>
    <t>Repairs and Maintenance - Motor Vehicle</t>
  </si>
  <si>
    <t>5-02-13-060-01</t>
  </si>
  <si>
    <t>Other Supplies and Materials Expenses</t>
  </si>
  <si>
    <t>For Fiscal Year 2019</t>
  </si>
  <si>
    <t>Name of School:</t>
  </si>
  <si>
    <t>Breakdown (Gross)</t>
  </si>
  <si>
    <t>Annual Allotment:</t>
  </si>
  <si>
    <t>Letter Request (Net)</t>
  </si>
  <si>
    <t>BREAKDOWN OF REQUESTED MOOE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</si>
  <si>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</si>
  <si>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</si>
  <si>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</si>
  <si>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</si>
  <si>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</si>
  <si>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</si>
  <si>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</si>
  <si>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</si>
  <si>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GROSS TOTAL AMOUNT</t>
  </si>
  <si>
    <t>NET AMOUNT OF REQUEST</t>
  </si>
  <si>
    <t>Total Supplies and Materials Expenses</t>
  </si>
  <si>
    <t>Luyungan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</si>
</sst>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[$-F800]dddd\,\ mmmm\ dd\,\ yyyy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u/>
      <sz val="11"/>
      <color rgb="FF00B05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/>
    <xf numFmtId="0" fontId="3" fillId="2" borderId="3" xfId="0" applyFont="1" applyFill="1" applyBorder="1" applyProtection="1">
      <protection locked="0"/>
    </xf>
    <xf numFmtId="164" fontId="3" fillId="0" borderId="0" xfId="1" applyFont="1"/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3" fillId="0" borderId="1" xfId="0" applyFont="1" applyBorder="1" applyProtection="1"/>
    <xf numFmtId="164" fontId="7" fillId="0" borderId="1" xfId="1" applyFont="1" applyFill="1" applyBorder="1"/>
    <xf numFmtId="0" fontId="3" fillId="0" borderId="1" xfId="0" applyFont="1" applyBorder="1"/>
    <xf numFmtId="0" fontId="6" fillId="0" borderId="1" xfId="0" applyFont="1" applyFill="1" applyBorder="1"/>
    <xf numFmtId="43" fontId="3" fillId="2" borderId="1" xfId="0" applyNumberFormat="1" applyFont="1" applyFill="1" applyBorder="1" applyProtection="1">
      <protection locked="0"/>
    </xf>
    <xf numFmtId="164" fontId="7" fillId="2" borderId="1" xfId="1" applyFont="1" applyFill="1" applyBorder="1" applyProtection="1">
      <protection locked="0"/>
    </xf>
    <xf numFmtId="164" fontId="3" fillId="2" borderId="1" xfId="1" applyFont="1" applyFill="1" applyBorder="1" applyProtection="1">
      <protection locked="0"/>
    </xf>
    <xf numFmtId="164" fontId="7" fillId="0" borderId="1" xfId="1" applyFont="1" applyFill="1" applyBorder="1" applyProtection="1"/>
    <xf numFmtId="164" fontId="3" fillId="0" borderId="1" xfId="1" applyFont="1" applyBorder="1" applyProtection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3" fillId="0" borderId="0" xfId="1" applyFont="1" applyFill="1" applyBorder="1" applyProtection="1">
      <protection locked="0"/>
    </xf>
    <xf numFmtId="0" fontId="7" fillId="0" borderId="5" xfId="0" applyFont="1" applyFill="1" applyBorder="1"/>
    <xf numFmtId="0" fontId="7" fillId="0" borderId="0" xfId="0" applyFont="1" applyBorder="1"/>
    <xf numFmtId="49" fontId="2" fillId="0" borderId="1" xfId="0" applyNumberFormat="1" applyFont="1" applyFill="1" applyBorder="1" applyAlignment="1"/>
    <xf numFmtId="43" fontId="5" fillId="0" borderId="1" xfId="0" applyNumberFormat="1" applyFont="1" applyBorder="1"/>
    <xf numFmtId="0" fontId="3" fillId="2" borderId="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5" fontId="9" fillId="3" borderId="1" xfId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166" fontId="0" fillId="0" borderId="0" xfId="1" applyNumberFormat="1" applyFont="1"/>
    <xf numFmtId="166" fontId="0" fillId="0" borderId="1" xfId="1" applyNumberFormat="1" applyFont="1" applyBorder="1"/>
    <xf numFmtId="43" fontId="3" fillId="0" borderId="1" xfId="0" applyNumberFormat="1" applyFont="1" applyFill="1" applyBorder="1" applyProtection="1"/>
    <xf numFmtId="164" fontId="3" fillId="5" borderId="3" xfId="1" applyFont="1" applyFill="1" applyBorder="1" applyProtection="1"/>
    <xf numFmtId="0" fontId="3" fillId="5" borderId="4" xfId="0" applyFont="1" applyFill="1" applyBorder="1" applyProtection="1"/>
    <xf numFmtId="164" fontId="3" fillId="0" borderId="1" xfId="0" applyNumberFormat="1" applyFont="1" applyFill="1" applyBorder="1" applyProtection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Protection="1"/>
    <xf numFmtId="164" fontId="15" fillId="0" borderId="0" xfId="1" applyFont="1" applyBorder="1" applyProtection="1"/>
    <xf numFmtId="164" fontId="10" fillId="0" borderId="0" xfId="1" applyFont="1" applyBorder="1" applyProtection="1"/>
    <xf numFmtId="164" fontId="16" fillId="0" borderId="0" xfId="1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164" fontId="14" fillId="0" borderId="0" xfId="1" applyFont="1" applyBorder="1" applyAlignment="1" applyProtection="1">
      <alignment horizontal="center" vertical="center"/>
    </xf>
    <xf numFmtId="164" fontId="17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4" fontId="10" fillId="0" borderId="0" xfId="1" applyFont="1" applyBorder="1" applyAlignment="1" applyProtection="1">
      <alignment horizontal="center" vertical="center"/>
    </xf>
    <xf numFmtId="164" fontId="10" fillId="0" borderId="0" xfId="1" applyFont="1" applyBorder="1" applyAlignment="1" applyProtection="1">
      <alignment horizontal="center" vertical="center"/>
      <protection locked="0"/>
    </xf>
    <xf numFmtId="164" fontId="16" fillId="0" borderId="0" xfId="1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164" fontId="18" fillId="0" borderId="4" xfId="1" applyFont="1" applyBorder="1" applyAlignment="1" applyProtection="1">
      <alignment horizontal="center" vertical="center"/>
    </xf>
    <xf numFmtId="164" fontId="14" fillId="0" borderId="7" xfId="1" applyFont="1" applyBorder="1" applyAlignment="1" applyProtection="1">
      <alignment horizontal="center" vertical="center"/>
    </xf>
    <xf numFmtId="164" fontId="18" fillId="0" borderId="7" xfId="1" applyFont="1" applyBorder="1" applyAlignment="1" applyProtection="1">
      <alignment horizontal="center" vertical="center"/>
    </xf>
    <xf numFmtId="0" fontId="0" fillId="0" borderId="0" xfId="0" applyFont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/>
    <xf numFmtId="49" fontId="13" fillId="0" borderId="0" xfId="0" applyNumberFormat="1" applyFont="1" applyFill="1" applyBorder="1" applyAlignment="1"/>
    <xf numFmtId="40" fontId="18" fillId="0" borderId="4" xfId="1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left"/>
    </xf>
    <xf numFmtId="168" fontId="18" fillId="0" borderId="4" xfId="1" applyNumberFormat="1" applyFont="1" applyBorder="1" applyAlignment="1" applyProtection="1">
      <alignment horizontal="center" vertical="center"/>
    </xf>
    <xf numFmtId="168" fontId="18" fillId="0" borderId="7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167" fontId="3" fillId="2" borderId="0" xfId="0" applyNumberFormat="1" applyFont="1" applyFill="1" applyAlignment="1" applyProtection="1">
      <alignment horizontal="center"/>
      <protection locked="0"/>
    </xf>
  </cellXfs>
  <cellStyles count="3">
    <cellStyle name="Comma" xfId="1" builtinId="3"/>
    <cellStyle name="Comma 2" xfId="2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1238878</xdr:colOff>
      <xdr:row>0</xdr:row>
      <xdr:rowOff>38099</xdr:rowOff>
    </xdr:from>
    <xdr:to>
      <xdr:col>1</xdr:col>
      <xdr:colOff>1950243</xdr:colOff>
      <xdr:row>4</xdr:row>
      <xdr:rowOff>66674</xdr:rowOff>
    </xdr:to>
    <xdr:pic>
      <xdr:nvPicPr>
        <xdr:cNvPr id="2" name="Picture 1" descr="Description: deped 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478" y="38099"/>
          <a:ext cx="71136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1276350</xdr:colOff>
      <xdr:row>4</xdr:row>
      <xdr:rowOff>28575</xdr:rowOff>
    </xdr:to>
    <xdr:pic>
      <xdr:nvPicPr>
        <xdr:cNvPr id="4" name="Picture 3" descr="div mlybly se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3</xdr:col>
      <xdr:colOff>514349</xdr:colOff>
      <xdr:row>0</xdr:row>
      <xdr:rowOff>28575</xdr:rowOff>
    </xdr:from>
    <xdr:to>
      <xdr:col>4</xdr:col>
      <xdr:colOff>238125</xdr:colOff>
      <xdr:row>4</xdr:row>
      <xdr:rowOff>57150</xdr:rowOff>
    </xdr:to>
    <xdr:pic>
      <xdr:nvPicPr>
        <xdr:cNvPr id="5" name="Picture 4" descr="div mlybly se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49" y="28575"/>
          <a:ext cx="676276" cy="7048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14" sqref="A14"/>
    </sheetView>
  </sheetViews>
  <sheetFormatPr defaultRowHeight="15" x14ac:dyDescent="0.25"/>
  <cols>
    <col min="1" max="1" width="87" bestFit="1" customWidth="1"/>
    <col min="2" max="2" width="12.7109375" bestFit="1" customWidth="1"/>
    <col min="3" max="3" width="11.5703125" bestFit="1" customWidth="1"/>
    <col min="4" max="4" width="13.28515625" bestFit="1" customWidth="1"/>
    <col min="5" max="8" width="11.140625" bestFit="1" customWidth="1"/>
    <col min="9" max="11" width="11.5703125" bestFit="1" customWidth="1"/>
    <col min="12" max="13" width="11.140625" bestFit="1" customWidth="1"/>
    <col min="14" max="14" width="11.5703125" bestFit="1" customWidth="1"/>
    <col min="15" max="15" width="11.140625" bestFit="1" customWidth="1"/>
    <col min="16" max="16" width="11" customWidth="1"/>
    <col min="17" max="17" width="11.140625" bestFit="1" customWidth="1"/>
    <col min="18" max="19" width="11.5703125" bestFit="1" customWidth="1"/>
    <col min="20" max="20" width="11.140625" bestFit="1" customWidth="1"/>
    <col min="21" max="21" width="11.5703125" bestFit="1" customWidth="1"/>
    <col min="22" max="26" width="11.140625" bestFit="1" customWidth="1"/>
    <col min="27" max="27" width="11.5703125" bestFit="1" customWidth="1"/>
    <col min="28" max="29" width="11.140625" bestFit="1" customWidth="1"/>
    <col min="30" max="31" width="11.5703125" bestFit="1" customWidth="1"/>
    <col min="32" max="32" width="13.28515625" bestFit="1" customWidth="1"/>
  </cols>
  <sheetData>
    <row r="1" spans="1:33" hidden="1" x14ac:dyDescent="0.25">
      <c r="A1" t="s">
        <v>144</v>
      </c>
      <c r="B1" s="28" t="s">
        <v>17</v>
      </c>
      <c r="C1" s="28" t="s">
        <v>18</v>
      </c>
      <c r="D1" s="28" t="s">
        <v>19</v>
      </c>
      <c r="E1" s="28" t="s">
        <v>20</v>
      </c>
      <c r="F1" s="28" t="s">
        <v>21</v>
      </c>
      <c r="G1" s="28" t="s">
        <v>22</v>
      </c>
      <c r="H1" s="28" t="s">
        <v>23</v>
      </c>
      <c r="I1" s="28" t="s">
        <v>24</v>
      </c>
      <c r="J1" s="28" t="s">
        <v>25</v>
      </c>
      <c r="K1" s="28" t="s">
        <v>26</v>
      </c>
      <c r="L1" s="28" t="s">
        <v>27</v>
      </c>
      <c r="M1" s="28" t="s">
        <v>28</v>
      </c>
      <c r="N1" s="28" t="s">
        <v>29</v>
      </c>
      <c r="O1" s="28" t="s">
        <v>30</v>
      </c>
      <c r="P1" s="28" t="s">
        <v>31</v>
      </c>
      <c r="Q1" s="28" t="s">
        <v>32</v>
      </c>
      <c r="R1" s="28" t="s">
        <v>33</v>
      </c>
      <c r="S1" s="28" t="s">
        <v>34</v>
      </c>
      <c r="T1" s="28" t="s">
        <v>35</v>
      </c>
      <c r="U1" s="28" t="s">
        <v>36</v>
      </c>
      <c r="V1" s="28" t="s">
        <v>37</v>
      </c>
      <c r="W1" s="28" t="s">
        <v>38</v>
      </c>
      <c r="X1" s="28" t="s">
        <v>39</v>
      </c>
      <c r="Y1" s="28">
        <v>5021307000</v>
      </c>
      <c r="Z1" s="28">
        <v>5021502000</v>
      </c>
      <c r="AA1" s="28" t="s">
        <v>40</v>
      </c>
      <c r="AB1" s="28" t="s">
        <v>41</v>
      </c>
      <c r="AC1" s="28" t="s">
        <v>42</v>
      </c>
      <c r="AD1" s="28" t="s">
        <v>43</v>
      </c>
      <c r="AE1" s="28" t="s">
        <v>44</v>
      </c>
      <c r="AF1" s="1" t="s">
        <v>45</v>
      </c>
    </row>
    <row r="2" spans="1:33" ht="76.5" x14ac:dyDescent="0.25">
      <c r="A2" s="31" t="s">
        <v>144</v>
      </c>
      <c r="B2" s="27" t="s">
        <v>145</v>
      </c>
      <c r="C2" s="27" t="s">
        <v>146</v>
      </c>
      <c r="D2" s="27" t="s">
        <v>147</v>
      </c>
      <c r="E2" s="27" t="s">
        <v>148</v>
      </c>
      <c r="F2" s="27" t="s">
        <v>149</v>
      </c>
      <c r="G2" s="27" t="s">
        <v>150</v>
      </c>
      <c r="H2" s="27" t="s">
        <v>151</v>
      </c>
      <c r="I2" s="27" t="s">
        <v>152</v>
      </c>
      <c r="J2" s="27" t="s">
        <v>153</v>
      </c>
      <c r="K2" s="27" t="s">
        <v>154</v>
      </c>
      <c r="L2" s="27" t="s">
        <v>155</v>
      </c>
      <c r="M2" s="27" t="s">
        <v>156</v>
      </c>
      <c r="N2" s="27" t="s">
        <v>157</v>
      </c>
      <c r="O2" s="27" t="s">
        <v>158</v>
      </c>
      <c r="P2" s="27" t="s">
        <v>174</v>
      </c>
      <c r="Q2" s="27" t="s">
        <v>159</v>
      </c>
      <c r="R2" s="27" t="s">
        <v>160</v>
      </c>
      <c r="S2" s="27" t="s">
        <v>161</v>
      </c>
      <c r="T2" s="27" t="s">
        <v>162</v>
      </c>
      <c r="U2" s="27" t="s">
        <v>163</v>
      </c>
      <c r="V2" s="27" t="s">
        <v>164</v>
      </c>
      <c r="W2" s="27" t="s">
        <v>165</v>
      </c>
      <c r="X2" s="27" t="s">
        <v>166</v>
      </c>
      <c r="Y2" s="27" t="s">
        <v>167</v>
      </c>
      <c r="Z2" s="27" t="s">
        <v>168</v>
      </c>
      <c r="AA2" s="27" t="s">
        <v>169</v>
      </c>
      <c r="AB2" s="27" t="s">
        <v>170</v>
      </c>
      <c r="AC2" s="27" t="s">
        <v>171</v>
      </c>
      <c r="AD2" s="27" t="s">
        <v>172</v>
      </c>
      <c r="AE2" s="27" t="s">
        <v>173</v>
      </c>
      <c r="AF2" s="29" t="s">
        <v>45</v>
      </c>
      <c r="AG2" s="31" t="s">
        <v>194</v>
      </c>
    </row>
    <row r="3" spans="1:33" x14ac:dyDescent="0.25">
      <c r="A3" s="30" t="s">
        <v>16</v>
      </c>
      <c r="B3" s="33">
        <v>79000</v>
      </c>
      <c r="C3" s="33">
        <v>35000</v>
      </c>
      <c r="D3" s="33">
        <v>115000</v>
      </c>
      <c r="E3" s="33">
        <v>1000</v>
      </c>
      <c r="F3" s="33">
        <v>0</v>
      </c>
      <c r="G3" s="33">
        <v>24000</v>
      </c>
      <c r="H3" s="33">
        <v>0</v>
      </c>
      <c r="I3" s="33">
        <v>0</v>
      </c>
      <c r="J3" s="33">
        <v>11000</v>
      </c>
      <c r="K3" s="33">
        <v>63000</v>
      </c>
      <c r="L3" s="33">
        <v>0</v>
      </c>
      <c r="M3" s="33">
        <v>6000</v>
      </c>
      <c r="N3" s="33">
        <v>0</v>
      </c>
      <c r="O3" s="33">
        <v>44000</v>
      </c>
      <c r="P3" s="33">
        <v>0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64000</v>
      </c>
      <c r="W3" s="33">
        <v>11000</v>
      </c>
      <c r="X3" s="33">
        <v>0</v>
      </c>
      <c r="Y3" s="33">
        <v>0</v>
      </c>
      <c r="Z3" s="33">
        <v>4000</v>
      </c>
      <c r="AA3" s="33">
        <v>0</v>
      </c>
      <c r="AB3" s="33">
        <v>0</v>
      </c>
      <c r="AC3" s="33">
        <v>0</v>
      </c>
      <c r="AD3" s="33">
        <v>0</v>
      </c>
      <c r="AE3" s="33">
        <v>39000</v>
      </c>
      <c r="AF3" s="33">
        <v>496000</v>
      </c>
      <c r="AG3" s="30" t="s">
        <v>195</v>
      </c>
    </row>
    <row r="4" spans="1:33" x14ac:dyDescent="0.25">
      <c r="A4" s="30" t="s">
        <v>1</v>
      </c>
      <c r="B4" s="33">
        <v>294000</v>
      </c>
      <c r="C4" s="33">
        <v>359000</v>
      </c>
      <c r="D4" s="33">
        <v>1001000</v>
      </c>
      <c r="E4" s="33">
        <v>1000</v>
      </c>
      <c r="F4" s="33">
        <v>0</v>
      </c>
      <c r="G4" s="33">
        <v>15000</v>
      </c>
      <c r="H4" s="33">
        <v>0</v>
      </c>
      <c r="I4" s="33">
        <v>0</v>
      </c>
      <c r="J4" s="33">
        <v>35000</v>
      </c>
      <c r="K4" s="33">
        <v>236000</v>
      </c>
      <c r="L4" s="33">
        <v>0</v>
      </c>
      <c r="M4" s="33">
        <v>17000</v>
      </c>
      <c r="N4" s="33">
        <v>0</v>
      </c>
      <c r="O4" s="33">
        <v>44000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172000</v>
      </c>
      <c r="V4" s="33">
        <v>9000</v>
      </c>
      <c r="W4" s="33">
        <v>5000</v>
      </c>
      <c r="X4" s="33">
        <v>0</v>
      </c>
      <c r="Y4" s="33">
        <v>5000</v>
      </c>
      <c r="Z4" s="33">
        <v>3000</v>
      </c>
      <c r="AA4" s="33">
        <v>3000</v>
      </c>
      <c r="AB4" s="33">
        <v>0</v>
      </c>
      <c r="AC4" s="33">
        <v>0</v>
      </c>
      <c r="AD4" s="33">
        <v>211000</v>
      </c>
      <c r="AE4" s="33">
        <v>0</v>
      </c>
      <c r="AF4" s="33">
        <v>2410000</v>
      </c>
      <c r="AG4" s="30" t="s">
        <v>196</v>
      </c>
    </row>
    <row r="5" spans="1:33" x14ac:dyDescent="0.25">
      <c r="A5" s="30" t="s">
        <v>2</v>
      </c>
      <c r="B5" s="33">
        <v>568000</v>
      </c>
      <c r="C5" s="33">
        <v>442000</v>
      </c>
      <c r="D5" s="33">
        <v>833000</v>
      </c>
      <c r="E5" s="33">
        <v>38000</v>
      </c>
      <c r="F5" s="33">
        <v>66000</v>
      </c>
      <c r="G5" s="33">
        <v>0</v>
      </c>
      <c r="H5" s="33">
        <v>26000</v>
      </c>
      <c r="I5" s="33">
        <v>211000</v>
      </c>
      <c r="J5" s="33">
        <v>632000</v>
      </c>
      <c r="K5" s="33">
        <v>524000</v>
      </c>
      <c r="L5" s="33">
        <v>13000</v>
      </c>
      <c r="M5" s="33">
        <v>52000</v>
      </c>
      <c r="N5" s="33">
        <v>160000</v>
      </c>
      <c r="O5" s="33">
        <v>42000</v>
      </c>
      <c r="P5" s="33">
        <v>8000</v>
      </c>
      <c r="Q5" s="33">
        <v>9000</v>
      </c>
      <c r="R5" s="33">
        <v>437000</v>
      </c>
      <c r="S5" s="33">
        <v>637000</v>
      </c>
      <c r="T5" s="33">
        <v>0</v>
      </c>
      <c r="U5" s="33">
        <v>651000</v>
      </c>
      <c r="V5" s="33">
        <v>94000</v>
      </c>
      <c r="W5" s="33">
        <v>0</v>
      </c>
      <c r="X5" s="33">
        <v>59000</v>
      </c>
      <c r="Y5" s="33">
        <v>7000</v>
      </c>
      <c r="Z5" s="33">
        <v>59000</v>
      </c>
      <c r="AA5" s="33">
        <v>0</v>
      </c>
      <c r="AB5" s="33">
        <v>38000</v>
      </c>
      <c r="AC5" s="33">
        <v>52000</v>
      </c>
      <c r="AD5" s="33">
        <v>0</v>
      </c>
      <c r="AE5" s="33">
        <v>817000</v>
      </c>
      <c r="AF5" s="33">
        <v>6475000</v>
      </c>
      <c r="AG5" s="30" t="s">
        <v>197</v>
      </c>
    </row>
    <row r="6" spans="1:33" x14ac:dyDescent="0.25">
      <c r="A6" s="30" t="s">
        <v>5</v>
      </c>
      <c r="B6" s="33">
        <v>15000</v>
      </c>
      <c r="C6" s="33">
        <v>72000</v>
      </c>
      <c r="D6" s="33">
        <v>134000</v>
      </c>
      <c r="E6" s="33">
        <v>0</v>
      </c>
      <c r="F6" s="33">
        <v>2000</v>
      </c>
      <c r="G6" s="33">
        <v>0</v>
      </c>
      <c r="H6" s="33">
        <v>1000</v>
      </c>
      <c r="I6" s="33">
        <v>2000</v>
      </c>
      <c r="J6" s="33">
        <v>15000</v>
      </c>
      <c r="K6" s="33">
        <v>45000</v>
      </c>
      <c r="L6" s="33">
        <v>1000</v>
      </c>
      <c r="M6" s="33">
        <v>5000</v>
      </c>
      <c r="N6" s="33">
        <v>12000</v>
      </c>
      <c r="O6" s="33">
        <v>48000</v>
      </c>
      <c r="P6" s="33">
        <v>0</v>
      </c>
      <c r="Q6" s="33">
        <v>1000</v>
      </c>
      <c r="R6" s="33">
        <v>16000</v>
      </c>
      <c r="S6" s="33">
        <v>23000</v>
      </c>
      <c r="T6" s="33">
        <v>0</v>
      </c>
      <c r="U6" s="33">
        <v>17000</v>
      </c>
      <c r="V6" s="33">
        <v>3000</v>
      </c>
      <c r="W6" s="33">
        <v>0</v>
      </c>
      <c r="X6" s="33">
        <v>0</v>
      </c>
      <c r="Y6" s="33">
        <v>0</v>
      </c>
      <c r="Z6" s="33">
        <v>0</v>
      </c>
      <c r="AA6" s="33">
        <v>4000</v>
      </c>
      <c r="AB6" s="33">
        <v>0</v>
      </c>
      <c r="AC6" s="33">
        <v>1000</v>
      </c>
      <c r="AD6" s="33">
        <v>0</v>
      </c>
      <c r="AE6" s="33">
        <v>0</v>
      </c>
      <c r="AF6" s="33">
        <v>417000</v>
      </c>
      <c r="AG6" s="30" t="s">
        <v>197</v>
      </c>
    </row>
    <row r="7" spans="1:33" x14ac:dyDescent="0.25">
      <c r="A7" s="30" t="s">
        <v>0</v>
      </c>
      <c r="B7" s="33">
        <v>116000</v>
      </c>
      <c r="C7" s="33">
        <v>127000</v>
      </c>
      <c r="D7" s="33">
        <v>239000</v>
      </c>
      <c r="E7" s="33">
        <v>0</v>
      </c>
      <c r="F7" s="33">
        <v>6000</v>
      </c>
      <c r="G7" s="33">
        <v>0</v>
      </c>
      <c r="H7" s="33">
        <v>2000</v>
      </c>
      <c r="I7" s="33">
        <v>6000</v>
      </c>
      <c r="J7" s="33">
        <v>39000</v>
      </c>
      <c r="K7" s="33">
        <v>78000</v>
      </c>
      <c r="L7" s="33">
        <v>0</v>
      </c>
      <c r="M7" s="33">
        <v>7000</v>
      </c>
      <c r="N7" s="33">
        <v>7000</v>
      </c>
      <c r="O7" s="33">
        <v>48000</v>
      </c>
      <c r="P7" s="33">
        <v>0</v>
      </c>
      <c r="Q7" s="33">
        <v>2000</v>
      </c>
      <c r="R7" s="33">
        <v>33000</v>
      </c>
      <c r="S7" s="33">
        <v>0</v>
      </c>
      <c r="T7" s="33">
        <v>71000</v>
      </c>
      <c r="U7" s="33">
        <v>0</v>
      </c>
      <c r="V7" s="33">
        <v>9000</v>
      </c>
      <c r="W7" s="33">
        <v>0</v>
      </c>
      <c r="X7" s="33">
        <v>0</v>
      </c>
      <c r="Y7" s="33">
        <v>0</v>
      </c>
      <c r="Z7" s="33">
        <v>0</v>
      </c>
      <c r="AA7" s="33">
        <v>5000</v>
      </c>
      <c r="AB7" s="33">
        <v>0</v>
      </c>
      <c r="AC7" s="33">
        <v>6000</v>
      </c>
      <c r="AD7" s="33">
        <v>0</v>
      </c>
      <c r="AE7" s="33">
        <v>0</v>
      </c>
      <c r="AF7" s="33">
        <v>801000</v>
      </c>
      <c r="AG7" s="30" t="s">
        <v>197</v>
      </c>
    </row>
    <row r="8" spans="1:33" x14ac:dyDescent="0.25">
      <c r="A8" s="30" t="s">
        <v>8</v>
      </c>
      <c r="B8" s="33">
        <v>20000</v>
      </c>
      <c r="C8" s="33">
        <v>43000</v>
      </c>
      <c r="D8" s="33">
        <v>273000</v>
      </c>
      <c r="E8" s="33">
        <v>1000</v>
      </c>
      <c r="F8" s="33">
        <v>0</v>
      </c>
      <c r="G8" s="33">
        <v>17000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6000</v>
      </c>
      <c r="N8" s="33">
        <v>0</v>
      </c>
      <c r="O8" s="33">
        <v>44000</v>
      </c>
      <c r="P8" s="33">
        <v>0</v>
      </c>
      <c r="Q8" s="33">
        <v>0</v>
      </c>
      <c r="R8" s="33">
        <v>0</v>
      </c>
      <c r="S8" s="33">
        <v>23000</v>
      </c>
      <c r="T8" s="33">
        <v>0</v>
      </c>
      <c r="U8" s="33">
        <v>38000</v>
      </c>
      <c r="V8" s="33">
        <v>5000</v>
      </c>
      <c r="W8" s="33">
        <v>0</v>
      </c>
      <c r="X8" s="33">
        <v>0</v>
      </c>
      <c r="Y8" s="33">
        <v>0</v>
      </c>
      <c r="Z8" s="33">
        <v>1000</v>
      </c>
      <c r="AA8" s="33">
        <v>0</v>
      </c>
      <c r="AB8" s="33">
        <v>0</v>
      </c>
      <c r="AC8" s="33">
        <v>0</v>
      </c>
      <c r="AD8" s="33">
        <v>0</v>
      </c>
      <c r="AE8" s="33">
        <v>42000</v>
      </c>
      <c r="AF8" s="33">
        <v>513000</v>
      </c>
      <c r="AG8" s="30" t="s">
        <v>198</v>
      </c>
    </row>
    <row r="9" spans="1:33" x14ac:dyDescent="0.25">
      <c r="A9" s="30" t="s">
        <v>9</v>
      </c>
      <c r="B9" s="33">
        <v>29000</v>
      </c>
      <c r="C9" s="33">
        <v>53000</v>
      </c>
      <c r="D9" s="33">
        <v>339000</v>
      </c>
      <c r="E9" s="33">
        <v>1000</v>
      </c>
      <c r="F9" s="33">
        <v>0</v>
      </c>
      <c r="G9" s="33">
        <v>28000</v>
      </c>
      <c r="H9" s="33">
        <v>0</v>
      </c>
      <c r="I9" s="33">
        <v>10000</v>
      </c>
      <c r="J9" s="33">
        <v>0</v>
      </c>
      <c r="K9" s="33">
        <v>57000</v>
      </c>
      <c r="L9" s="33">
        <v>0</v>
      </c>
      <c r="M9" s="33">
        <v>6000</v>
      </c>
      <c r="N9" s="33">
        <v>0</v>
      </c>
      <c r="O9" s="33">
        <v>44000</v>
      </c>
      <c r="P9" s="33">
        <v>0</v>
      </c>
      <c r="Q9" s="33">
        <v>0</v>
      </c>
      <c r="R9" s="33">
        <v>10000</v>
      </c>
      <c r="S9" s="33">
        <v>34000</v>
      </c>
      <c r="T9" s="33">
        <v>0</v>
      </c>
      <c r="U9" s="33">
        <v>63000</v>
      </c>
      <c r="V9" s="33">
        <v>0</v>
      </c>
      <c r="W9" s="33">
        <v>0</v>
      </c>
      <c r="X9" s="33">
        <v>0</v>
      </c>
      <c r="Y9" s="33">
        <v>0</v>
      </c>
      <c r="Z9" s="33">
        <v>3000</v>
      </c>
      <c r="AA9" s="33">
        <v>0</v>
      </c>
      <c r="AB9" s="33">
        <v>0</v>
      </c>
      <c r="AC9" s="33">
        <v>0</v>
      </c>
      <c r="AD9" s="33">
        <v>0</v>
      </c>
      <c r="AE9" s="33">
        <v>58000</v>
      </c>
      <c r="AF9" s="33">
        <v>735000</v>
      </c>
      <c r="AG9" s="30" t="s">
        <v>204</v>
      </c>
    </row>
    <row r="10" spans="1:33" x14ac:dyDescent="0.25">
      <c r="A10" s="30" t="s">
        <v>4</v>
      </c>
      <c r="B10" s="33">
        <v>148000</v>
      </c>
      <c r="C10" s="33">
        <v>168000</v>
      </c>
      <c r="D10" s="33">
        <v>186000</v>
      </c>
      <c r="E10" s="33">
        <v>1000</v>
      </c>
      <c r="F10" s="33">
        <v>0</v>
      </c>
      <c r="G10" s="33">
        <v>9000</v>
      </c>
      <c r="H10" s="33">
        <v>0</v>
      </c>
      <c r="I10" s="33">
        <v>2000</v>
      </c>
      <c r="J10" s="33">
        <v>27000</v>
      </c>
      <c r="K10" s="33">
        <v>92000</v>
      </c>
      <c r="L10" s="33">
        <v>0</v>
      </c>
      <c r="M10" s="33">
        <v>21000</v>
      </c>
      <c r="N10" s="33">
        <v>0</v>
      </c>
      <c r="O10" s="33">
        <v>46000</v>
      </c>
      <c r="P10" s="33">
        <v>0</v>
      </c>
      <c r="Q10" s="33">
        <v>0</v>
      </c>
      <c r="R10" s="33">
        <v>0</v>
      </c>
      <c r="S10" s="33">
        <v>48000</v>
      </c>
      <c r="T10" s="33">
        <v>66000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2000</v>
      </c>
      <c r="AA10" s="33">
        <v>0</v>
      </c>
      <c r="AB10" s="33">
        <v>0</v>
      </c>
      <c r="AC10" s="33">
        <v>0</v>
      </c>
      <c r="AD10" s="33">
        <v>40000</v>
      </c>
      <c r="AE10" s="33">
        <v>0</v>
      </c>
      <c r="AF10" s="33">
        <v>856000</v>
      </c>
      <c r="AG10" s="30" t="s">
        <v>199</v>
      </c>
    </row>
    <row r="11" spans="1:33" x14ac:dyDescent="0.25">
      <c r="A11" s="30" t="s">
        <v>6</v>
      </c>
      <c r="B11" s="33">
        <v>22000</v>
      </c>
      <c r="C11" s="33">
        <v>47000</v>
      </c>
      <c r="D11" s="33">
        <v>222000</v>
      </c>
      <c r="E11" s="33">
        <v>0</v>
      </c>
      <c r="F11" s="33">
        <v>0</v>
      </c>
      <c r="G11" s="33">
        <v>9000</v>
      </c>
      <c r="H11" s="33">
        <v>0</v>
      </c>
      <c r="I11" s="33">
        <v>0</v>
      </c>
      <c r="J11" s="33">
        <v>29000</v>
      </c>
      <c r="K11" s="33">
        <v>58000</v>
      </c>
      <c r="L11" s="33">
        <v>0</v>
      </c>
      <c r="M11" s="33">
        <v>9000</v>
      </c>
      <c r="N11" s="33">
        <v>0</v>
      </c>
      <c r="O11" s="33">
        <v>48000</v>
      </c>
      <c r="P11" s="33">
        <v>0</v>
      </c>
      <c r="Q11" s="33">
        <v>0</v>
      </c>
      <c r="R11" s="33">
        <v>0</v>
      </c>
      <c r="S11" s="33">
        <v>59000</v>
      </c>
      <c r="T11" s="33">
        <v>39000</v>
      </c>
      <c r="U11" s="33">
        <v>0</v>
      </c>
      <c r="V11" s="33">
        <v>0</v>
      </c>
      <c r="W11" s="33">
        <v>8000</v>
      </c>
      <c r="X11" s="33">
        <v>0</v>
      </c>
      <c r="Y11" s="33">
        <v>0</v>
      </c>
      <c r="Z11" s="33">
        <v>2000</v>
      </c>
      <c r="AA11" s="33">
        <v>1000</v>
      </c>
      <c r="AB11" s="33">
        <v>0</v>
      </c>
      <c r="AC11" s="33">
        <v>0</v>
      </c>
      <c r="AD11" s="33">
        <v>0</v>
      </c>
      <c r="AE11" s="33">
        <v>0</v>
      </c>
      <c r="AF11" s="33">
        <v>553000</v>
      </c>
      <c r="AG11" s="30" t="s">
        <v>200</v>
      </c>
    </row>
    <row r="12" spans="1:33" x14ac:dyDescent="0.25">
      <c r="A12" s="30" t="s">
        <v>225</v>
      </c>
      <c r="B12" s="33"/>
      <c r="C12" s="33"/>
      <c r="D12" s="33"/>
      <c r="E12" s="33"/>
      <c r="F12" s="33"/>
      <c r="G12" s="33"/>
      <c r="H12" s="33"/>
      <c r="I12" s="33"/>
      <c r="J12" s="33"/>
      <c r="K12" s="33">
        <v>42000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>
        <v>262000</v>
      </c>
      <c r="AE12" s="33"/>
      <c r="AF12" s="33">
        <f>SUM(B12:AE12)</f>
        <v>304000</v>
      </c>
      <c r="AG12" s="30" t="s">
        <v>196</v>
      </c>
    </row>
    <row r="13" spans="1:33" x14ac:dyDescent="0.25">
      <c r="A13" s="30" t="s">
        <v>7</v>
      </c>
      <c r="B13" s="33">
        <v>149000</v>
      </c>
      <c r="C13" s="33">
        <v>126000</v>
      </c>
      <c r="D13" s="33">
        <v>461000</v>
      </c>
      <c r="E13" s="33">
        <v>1000</v>
      </c>
      <c r="F13" s="33">
        <v>0</v>
      </c>
      <c r="G13" s="33">
        <v>11000</v>
      </c>
      <c r="H13" s="33">
        <v>0</v>
      </c>
      <c r="I13" s="33">
        <v>0</v>
      </c>
      <c r="J13" s="33">
        <v>43000</v>
      </c>
      <c r="K13" s="33">
        <v>72000</v>
      </c>
      <c r="L13" s="33">
        <v>0</v>
      </c>
      <c r="M13" s="33">
        <v>0</v>
      </c>
      <c r="N13" s="33">
        <v>9000</v>
      </c>
      <c r="O13" s="33">
        <v>46000</v>
      </c>
      <c r="P13" s="33">
        <v>0</v>
      </c>
      <c r="Q13" s="33">
        <v>0</v>
      </c>
      <c r="R13" s="33">
        <v>0</v>
      </c>
      <c r="S13" s="33">
        <v>53000</v>
      </c>
      <c r="T13" s="33">
        <v>58000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2000</v>
      </c>
      <c r="AA13" s="33">
        <v>0</v>
      </c>
      <c r="AB13" s="33">
        <v>0</v>
      </c>
      <c r="AC13" s="33">
        <v>17000</v>
      </c>
      <c r="AD13" s="33">
        <v>0</v>
      </c>
      <c r="AE13" s="33">
        <v>44000</v>
      </c>
      <c r="AF13" s="33">
        <v>1092000</v>
      </c>
      <c r="AG13" s="30" t="s">
        <v>201</v>
      </c>
    </row>
    <row r="14" spans="1:33" x14ac:dyDescent="0.25">
      <c r="A14" s="30" t="s">
        <v>3</v>
      </c>
      <c r="B14" s="33">
        <v>248000</v>
      </c>
      <c r="C14" s="33">
        <v>142000</v>
      </c>
      <c r="D14" s="33">
        <v>352000</v>
      </c>
      <c r="E14" s="33">
        <v>1000</v>
      </c>
      <c r="F14" s="33">
        <v>0</v>
      </c>
      <c r="G14" s="33">
        <v>15000</v>
      </c>
      <c r="H14" s="33">
        <v>0</v>
      </c>
      <c r="I14" s="33">
        <v>0</v>
      </c>
      <c r="J14" s="33">
        <v>60000</v>
      </c>
      <c r="K14" s="33">
        <v>187000</v>
      </c>
      <c r="L14" s="33">
        <v>3000</v>
      </c>
      <c r="M14" s="33">
        <v>10000</v>
      </c>
      <c r="N14" s="33">
        <v>0</v>
      </c>
      <c r="O14" s="33">
        <v>47000</v>
      </c>
      <c r="P14" s="33">
        <v>0</v>
      </c>
      <c r="Q14" s="33">
        <v>0</v>
      </c>
      <c r="R14" s="33">
        <v>0</v>
      </c>
      <c r="S14" s="33">
        <v>54000</v>
      </c>
      <c r="T14" s="33">
        <v>0</v>
      </c>
      <c r="U14" s="33">
        <v>68000</v>
      </c>
      <c r="V14" s="33">
        <v>0</v>
      </c>
      <c r="W14" s="33">
        <v>18000</v>
      </c>
      <c r="X14" s="33">
        <v>0</v>
      </c>
      <c r="Y14" s="33">
        <v>0</v>
      </c>
      <c r="Z14" s="33">
        <v>4000</v>
      </c>
      <c r="AA14" s="33">
        <v>194000</v>
      </c>
      <c r="AB14" s="33">
        <v>0</v>
      </c>
      <c r="AC14" s="33">
        <v>0</v>
      </c>
      <c r="AD14" s="33">
        <v>0</v>
      </c>
      <c r="AE14" s="33">
        <v>18000</v>
      </c>
      <c r="AF14" s="33">
        <v>1421000</v>
      </c>
      <c r="AG14" s="30" t="s">
        <v>202</v>
      </c>
    </row>
    <row r="15" spans="1:33" x14ac:dyDescent="0.25">
      <c r="A15" s="30" t="s">
        <v>10</v>
      </c>
      <c r="B15" s="33">
        <v>221000</v>
      </c>
      <c r="C15" s="33">
        <v>130000</v>
      </c>
      <c r="D15" s="33">
        <v>615000</v>
      </c>
      <c r="E15" s="33">
        <v>1000</v>
      </c>
      <c r="F15" s="33">
        <v>0</v>
      </c>
      <c r="G15" s="33">
        <v>11000</v>
      </c>
      <c r="H15" s="33">
        <v>0</v>
      </c>
      <c r="I15" s="33">
        <v>0</v>
      </c>
      <c r="J15" s="33">
        <v>13000</v>
      </c>
      <c r="K15" s="33">
        <v>108000</v>
      </c>
      <c r="L15" s="33">
        <v>0</v>
      </c>
      <c r="M15" s="33">
        <v>21000</v>
      </c>
      <c r="N15" s="33">
        <v>0</v>
      </c>
      <c r="O15" s="33">
        <v>43000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98000</v>
      </c>
      <c r="V15" s="33">
        <v>5000</v>
      </c>
      <c r="W15" s="33">
        <v>0</v>
      </c>
      <c r="X15" s="33">
        <v>0</v>
      </c>
      <c r="Y15" s="33">
        <v>5000</v>
      </c>
      <c r="Z15" s="33">
        <v>4000</v>
      </c>
      <c r="AA15" s="33">
        <v>0</v>
      </c>
      <c r="AB15" s="33">
        <v>0</v>
      </c>
      <c r="AC15" s="33">
        <v>6000</v>
      </c>
      <c r="AD15" s="33">
        <v>0</v>
      </c>
      <c r="AE15" s="33">
        <v>150000</v>
      </c>
      <c r="AF15" s="33">
        <v>1431000</v>
      </c>
      <c r="AG15" s="30" t="s">
        <v>203</v>
      </c>
    </row>
    <row r="16" spans="1:33" x14ac:dyDescent="0.25">
      <c r="A16" s="30" t="s">
        <v>11</v>
      </c>
      <c r="B16" s="33">
        <v>24000</v>
      </c>
      <c r="C16" s="33">
        <v>40000</v>
      </c>
      <c r="D16" s="33">
        <v>176000</v>
      </c>
      <c r="E16" s="33">
        <v>1000</v>
      </c>
      <c r="F16" s="33">
        <v>0</v>
      </c>
      <c r="G16" s="33">
        <v>2000</v>
      </c>
      <c r="H16" s="33">
        <v>0</v>
      </c>
      <c r="I16" s="33">
        <v>0</v>
      </c>
      <c r="J16" s="33">
        <v>3000</v>
      </c>
      <c r="K16" s="33">
        <v>85000</v>
      </c>
      <c r="L16" s="33">
        <v>0</v>
      </c>
      <c r="M16" s="33">
        <v>0</v>
      </c>
      <c r="N16" s="33">
        <v>0</v>
      </c>
      <c r="O16" s="33">
        <v>48000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50000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8000</v>
      </c>
      <c r="AD16" s="33">
        <v>0</v>
      </c>
      <c r="AE16" s="33">
        <v>0</v>
      </c>
      <c r="AF16" s="33">
        <v>437000</v>
      </c>
      <c r="AG16" s="30" t="s">
        <v>203</v>
      </c>
    </row>
    <row r="17" spans="1:33" x14ac:dyDescent="0.25">
      <c r="A17" s="30" t="s">
        <v>12</v>
      </c>
      <c r="B17" s="33">
        <v>67000</v>
      </c>
      <c r="C17" s="33">
        <v>49000</v>
      </c>
      <c r="D17" s="33">
        <v>238000</v>
      </c>
      <c r="E17" s="33">
        <v>1000</v>
      </c>
      <c r="F17" s="33">
        <v>0</v>
      </c>
      <c r="G17" s="33">
        <v>4000</v>
      </c>
      <c r="H17" s="33">
        <v>0</v>
      </c>
      <c r="I17" s="33">
        <v>0</v>
      </c>
      <c r="J17" s="33">
        <v>5000</v>
      </c>
      <c r="K17" s="33">
        <v>65000</v>
      </c>
      <c r="L17" s="33">
        <v>0</v>
      </c>
      <c r="M17" s="33">
        <v>0</v>
      </c>
      <c r="N17" s="33">
        <v>0</v>
      </c>
      <c r="O17" s="33">
        <v>48000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19000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11000</v>
      </c>
      <c r="AD17" s="33">
        <v>0</v>
      </c>
      <c r="AE17" s="33">
        <v>0</v>
      </c>
      <c r="AF17" s="33">
        <v>507000</v>
      </c>
      <c r="AG17" s="30" t="s">
        <v>203</v>
      </c>
    </row>
    <row r="18" spans="1:33" x14ac:dyDescent="0.25">
      <c r="A18" s="30" t="s">
        <v>13</v>
      </c>
      <c r="B18" s="33">
        <v>87000</v>
      </c>
      <c r="C18" s="33">
        <v>52000</v>
      </c>
      <c r="D18" s="33">
        <v>301000</v>
      </c>
      <c r="E18" s="33">
        <v>1000</v>
      </c>
      <c r="F18" s="33">
        <v>0</v>
      </c>
      <c r="G18" s="33">
        <v>16000</v>
      </c>
      <c r="H18" s="33">
        <v>0</v>
      </c>
      <c r="I18" s="33">
        <v>0</v>
      </c>
      <c r="J18" s="33">
        <v>10000</v>
      </c>
      <c r="K18" s="33">
        <v>106000</v>
      </c>
      <c r="L18" s="33">
        <v>1000</v>
      </c>
      <c r="M18" s="33">
        <v>5000</v>
      </c>
      <c r="N18" s="33">
        <v>0</v>
      </c>
      <c r="O18" s="33">
        <v>44000</v>
      </c>
      <c r="P18" s="33">
        <v>0</v>
      </c>
      <c r="Q18" s="33">
        <v>0</v>
      </c>
      <c r="R18" s="33">
        <v>0</v>
      </c>
      <c r="S18" s="33">
        <v>32000</v>
      </c>
      <c r="T18" s="33">
        <v>0</v>
      </c>
      <c r="U18" s="33">
        <v>55000</v>
      </c>
      <c r="V18" s="33">
        <v>22000</v>
      </c>
      <c r="W18" s="33">
        <v>5000</v>
      </c>
      <c r="X18" s="33">
        <v>0</v>
      </c>
      <c r="Y18" s="33">
        <v>0</v>
      </c>
      <c r="Z18" s="33">
        <v>3000</v>
      </c>
      <c r="AA18" s="33">
        <v>0</v>
      </c>
      <c r="AB18" s="33">
        <v>0</v>
      </c>
      <c r="AC18" s="33">
        <v>6000</v>
      </c>
      <c r="AD18" s="33">
        <v>0</v>
      </c>
      <c r="AE18" s="33">
        <v>73000</v>
      </c>
      <c r="AF18" s="33">
        <v>819000</v>
      </c>
      <c r="AG18" s="30" t="s">
        <v>195</v>
      </c>
    </row>
    <row r="19" spans="1:33" x14ac:dyDescent="0.25">
      <c r="A19" s="30" t="s">
        <v>14</v>
      </c>
      <c r="B19" s="33">
        <v>52000</v>
      </c>
      <c r="C19" s="33">
        <v>44000</v>
      </c>
      <c r="D19" s="33">
        <v>228000</v>
      </c>
      <c r="E19" s="33">
        <v>1000</v>
      </c>
      <c r="F19" s="33">
        <v>0</v>
      </c>
      <c r="G19" s="33">
        <v>11000</v>
      </c>
      <c r="H19" s="33">
        <v>0</v>
      </c>
      <c r="I19" s="33">
        <v>16000</v>
      </c>
      <c r="J19" s="33">
        <v>0</v>
      </c>
      <c r="K19" s="33">
        <v>45000</v>
      </c>
      <c r="L19" s="33">
        <v>0</v>
      </c>
      <c r="M19" s="33">
        <v>20000</v>
      </c>
      <c r="N19" s="33">
        <v>0</v>
      </c>
      <c r="O19" s="33">
        <v>42000</v>
      </c>
      <c r="P19" s="33">
        <v>0</v>
      </c>
      <c r="Q19" s="33">
        <v>0</v>
      </c>
      <c r="R19" s="33">
        <v>0</v>
      </c>
      <c r="S19" s="33">
        <v>0</v>
      </c>
      <c r="T19" s="33">
        <v>44000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4000</v>
      </c>
      <c r="AA19" s="33">
        <v>0</v>
      </c>
      <c r="AB19" s="33">
        <v>0</v>
      </c>
      <c r="AC19" s="33">
        <v>13000</v>
      </c>
      <c r="AD19" s="33">
        <v>0</v>
      </c>
      <c r="AE19" s="33">
        <v>71000</v>
      </c>
      <c r="AF19" s="33">
        <v>591000</v>
      </c>
      <c r="AG19" s="30" t="s">
        <v>198</v>
      </c>
    </row>
    <row r="20" spans="1:33" x14ac:dyDescent="0.25">
      <c r="A20" s="30" t="s">
        <v>15</v>
      </c>
      <c r="B20" s="33">
        <v>88000</v>
      </c>
      <c r="C20" s="33">
        <v>31000</v>
      </c>
      <c r="D20" s="33">
        <v>200000</v>
      </c>
      <c r="E20" s="33">
        <v>1000</v>
      </c>
      <c r="F20" s="33">
        <v>0</v>
      </c>
      <c r="G20" s="33">
        <v>6000</v>
      </c>
      <c r="H20" s="33">
        <v>0</v>
      </c>
      <c r="I20" s="33">
        <v>6000</v>
      </c>
      <c r="J20" s="33">
        <v>2000</v>
      </c>
      <c r="K20" s="33">
        <v>94000</v>
      </c>
      <c r="L20" s="33">
        <v>0</v>
      </c>
      <c r="M20" s="33">
        <v>0</v>
      </c>
      <c r="N20" s="33">
        <v>0</v>
      </c>
      <c r="O20" s="33">
        <v>47000</v>
      </c>
      <c r="P20" s="33">
        <v>0</v>
      </c>
      <c r="Q20" s="33">
        <v>0</v>
      </c>
      <c r="R20" s="33">
        <v>0</v>
      </c>
      <c r="S20" s="33">
        <v>0</v>
      </c>
      <c r="T20" s="33">
        <v>34000</v>
      </c>
      <c r="U20" s="33">
        <v>0</v>
      </c>
      <c r="V20" s="33">
        <v>1000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7000</v>
      </c>
      <c r="AD20" s="33">
        <v>0</v>
      </c>
      <c r="AE20" s="33">
        <v>7000</v>
      </c>
      <c r="AF20" s="33">
        <v>524000</v>
      </c>
      <c r="AG20" s="30" t="s">
        <v>198</v>
      </c>
    </row>
    <row r="22" spans="1:33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3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3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3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3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3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3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3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3" x14ac:dyDescent="0.2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3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3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2:32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2:32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2:32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2:32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2:32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2:32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</sheetData>
  <sheetProtection password="CE3A" sheet="1" objects="1" scenarios="1"/>
  <sortState ref="A3:DM19">
    <sortCondition ref="A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55" workbookViewId="0">
      <selection activeCell="B75" sqref="B75"/>
    </sheetView>
  </sheetViews>
  <sheetFormatPr defaultRowHeight="12.75" x14ac:dyDescent="0.2"/>
  <cols>
    <col min="1" max="1" width="9.140625" style="2" customWidth="1"/>
    <col min="2" max="2" width="43.42578125" style="2" customWidth="1"/>
    <col min="3" max="3" width="13.7109375" style="2" customWidth="1"/>
    <col min="4" max="4" width="14.28515625" style="2" customWidth="1"/>
    <col min="5" max="5" width="14.7109375" style="4" customWidth="1"/>
    <col min="6" max="6" width="15.140625" style="2" customWidth="1"/>
    <col min="7" max="16384" width="9.140625" style="2"/>
  </cols>
  <sheetData>
    <row r="1" spans="1:6" x14ac:dyDescent="0.2">
      <c r="A1" s="73" t="s">
        <v>46</v>
      </c>
      <c r="B1" s="73"/>
      <c r="C1" s="73"/>
      <c r="D1" s="73"/>
      <c r="E1" s="73"/>
      <c r="F1" s="73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2" t="s">
        <v>48</v>
      </c>
      <c r="B3" s="72"/>
      <c r="C3" s="72"/>
      <c r="D3" s="72"/>
      <c r="E3" s="72"/>
      <c r="F3" s="72"/>
    </row>
    <row r="4" spans="1:6" x14ac:dyDescent="0.2">
      <c r="A4" s="73" t="s">
        <v>49</v>
      </c>
      <c r="B4" s="73"/>
      <c r="C4" s="73"/>
      <c r="D4" s="73"/>
      <c r="E4" s="73"/>
      <c r="F4" s="73"/>
    </row>
    <row r="5" spans="1:6" x14ac:dyDescent="0.2">
      <c r="A5" s="74" t="s">
        <v>50</v>
      </c>
      <c r="B5" s="74"/>
      <c r="C5" s="74"/>
      <c r="D5" s="74"/>
      <c r="E5" s="74"/>
      <c r="F5" s="74"/>
    </row>
    <row r="7" spans="1:6" x14ac:dyDescent="0.2">
      <c r="A7" s="72" t="s">
        <v>51</v>
      </c>
      <c r="B7" s="72"/>
      <c r="C7" s="72"/>
      <c r="D7" s="72"/>
      <c r="E7" s="72"/>
      <c r="F7" s="72"/>
    </row>
    <row r="8" spans="1:6" x14ac:dyDescent="0.2">
      <c r="A8" s="72" t="s">
        <v>52</v>
      </c>
      <c r="B8" s="72"/>
      <c r="C8" s="72"/>
      <c r="D8" s="72"/>
      <c r="E8" s="72"/>
      <c r="F8" s="72"/>
    </row>
    <row r="9" spans="1:6" x14ac:dyDescent="0.2">
      <c r="A9" s="73" t="s">
        <v>208</v>
      </c>
      <c r="B9" s="73"/>
      <c r="C9" s="73"/>
      <c r="D9" s="73"/>
      <c r="E9" s="73"/>
      <c r="F9" s="73"/>
    </row>
    <row r="11" spans="1:6" x14ac:dyDescent="0.2">
      <c r="A11" s="2" t="s">
        <v>53</v>
      </c>
      <c r="B11" s="3" t="s">
        <v>225</v>
      </c>
      <c r="D11" s="2" t="s">
        <v>54</v>
      </c>
      <c r="F11" s="35">
        <f>VLOOKUP($B$11,'NEP 2019'!$A$3:$AG$20,32,FALSE)</f>
        <v>304000</v>
      </c>
    </row>
    <row r="12" spans="1:6" x14ac:dyDescent="0.2">
      <c r="A12" s="2" t="s">
        <v>55</v>
      </c>
      <c r="B12" s="36" t="str">
        <f>VLOOKUP($B$11,'NEP 2019'!$A$3:$AG$20,33,FALSE)</f>
        <v xml:space="preserve">VII </v>
      </c>
    </row>
    <row r="14" spans="1:6" ht="15" customHeight="1" x14ac:dyDescent="0.2">
      <c r="A14" s="76" t="s">
        <v>56</v>
      </c>
      <c r="B14" s="76"/>
      <c r="C14" s="76" t="s">
        <v>57</v>
      </c>
      <c r="D14" s="77" t="s">
        <v>58</v>
      </c>
      <c r="E14" s="78"/>
      <c r="F14" s="79"/>
    </row>
    <row r="15" spans="1:6" x14ac:dyDescent="0.2">
      <c r="A15" s="76"/>
      <c r="B15" s="76"/>
      <c r="C15" s="76"/>
      <c r="D15" s="5" t="s">
        <v>141</v>
      </c>
      <c r="E15" s="6" t="s">
        <v>142</v>
      </c>
      <c r="F15" s="7" t="s">
        <v>143</v>
      </c>
    </row>
    <row r="16" spans="1:6" x14ac:dyDescent="0.2">
      <c r="A16" s="75" t="s">
        <v>59</v>
      </c>
      <c r="B16" s="75"/>
      <c r="C16" s="8"/>
      <c r="D16" s="9"/>
      <c r="E16" s="10"/>
      <c r="F16" s="11"/>
    </row>
    <row r="17" spans="1:6" x14ac:dyDescent="0.2">
      <c r="A17" s="12"/>
      <c r="B17" s="8" t="s">
        <v>60</v>
      </c>
      <c r="C17" s="8" t="s">
        <v>61</v>
      </c>
      <c r="D17" s="34">
        <f>VLOOKUP($B$11,'NEP 2019'!$A$3:$AG$20,2,FALSE)</f>
        <v>0</v>
      </c>
      <c r="E17" s="14"/>
      <c r="F17" s="15"/>
    </row>
    <row r="18" spans="1:6" x14ac:dyDescent="0.2">
      <c r="A18" s="75" t="s">
        <v>62</v>
      </c>
      <c r="B18" s="75"/>
      <c r="C18" s="8"/>
      <c r="D18" s="34"/>
      <c r="E18" s="16"/>
      <c r="F18" s="17"/>
    </row>
    <row r="19" spans="1:6" x14ac:dyDescent="0.2">
      <c r="A19" s="12"/>
      <c r="B19" s="8" t="s">
        <v>63</v>
      </c>
      <c r="C19" s="8" t="s">
        <v>175</v>
      </c>
      <c r="D19" s="34">
        <f>VLOOKUP($B$11,'NEP 2019'!$A$3:$AG$20,3,FALSE)</f>
        <v>0</v>
      </c>
      <c r="E19" s="14"/>
      <c r="F19" s="15"/>
    </row>
    <row r="20" spans="1:6" x14ac:dyDescent="0.2">
      <c r="A20" s="12"/>
      <c r="B20" s="8" t="s">
        <v>64</v>
      </c>
      <c r="C20" s="8" t="s">
        <v>181</v>
      </c>
      <c r="D20" s="37">
        <v>0</v>
      </c>
      <c r="E20" s="14"/>
      <c r="F20" s="15"/>
    </row>
    <row r="21" spans="1:6" x14ac:dyDescent="0.2">
      <c r="A21" s="75" t="s">
        <v>65</v>
      </c>
      <c r="B21" s="75"/>
      <c r="C21" s="8"/>
      <c r="D21" s="34"/>
      <c r="E21" s="16"/>
      <c r="F21" s="17"/>
    </row>
    <row r="22" spans="1:6" x14ac:dyDescent="0.2">
      <c r="A22" s="18"/>
      <c r="B22" s="19" t="s">
        <v>66</v>
      </c>
      <c r="C22" s="8" t="s">
        <v>180</v>
      </c>
      <c r="D22" s="37">
        <v>0</v>
      </c>
      <c r="E22" s="14"/>
      <c r="F22" s="15"/>
    </row>
    <row r="23" spans="1:6" x14ac:dyDescent="0.2">
      <c r="A23" s="12"/>
      <c r="B23" s="8" t="s">
        <v>67</v>
      </c>
      <c r="C23" s="8" t="s">
        <v>182</v>
      </c>
      <c r="D23" s="34">
        <f>VLOOKUP($B$11,'NEP 2019'!$A$3:$AG$20,4,FALSE)</f>
        <v>0</v>
      </c>
      <c r="E23" s="14"/>
      <c r="F23" s="15"/>
    </row>
    <row r="24" spans="1:6" x14ac:dyDescent="0.2">
      <c r="A24" s="8"/>
      <c r="B24" s="8" t="s">
        <v>68</v>
      </c>
      <c r="C24" s="8" t="s">
        <v>183</v>
      </c>
      <c r="D24" s="34">
        <f>VLOOKUP($B$11,'NEP 2019'!$A$3:$AG$20,5,FALSE)</f>
        <v>0</v>
      </c>
      <c r="E24" s="14"/>
      <c r="F24" s="15"/>
    </row>
    <row r="25" spans="1:6" x14ac:dyDescent="0.2">
      <c r="A25" s="8"/>
      <c r="B25" s="8" t="s">
        <v>69</v>
      </c>
      <c r="C25" s="8" t="s">
        <v>184</v>
      </c>
      <c r="D25" s="34">
        <f>VLOOKUP($B$11,'NEP 2019'!$A$3:$AG$20,6,FALSE)</f>
        <v>0</v>
      </c>
      <c r="E25" s="14"/>
      <c r="F25" s="15"/>
    </row>
    <row r="26" spans="1:6" x14ac:dyDescent="0.2">
      <c r="A26" s="8"/>
      <c r="B26" s="8" t="s">
        <v>70</v>
      </c>
      <c r="C26" s="8" t="s">
        <v>185</v>
      </c>
      <c r="D26" s="34">
        <f>VLOOKUP($B$11,'NEP 2019'!$A$3:$AG$20,7,FALSE)</f>
        <v>0</v>
      </c>
      <c r="E26" s="14"/>
      <c r="F26" s="15"/>
    </row>
    <row r="27" spans="1:6" x14ac:dyDescent="0.2">
      <c r="A27" s="8"/>
      <c r="B27" s="8" t="s">
        <v>71</v>
      </c>
      <c r="C27" s="8" t="s">
        <v>186</v>
      </c>
      <c r="D27" s="34">
        <f>VLOOKUP($B$11,'NEP 2019'!$A$3:$AG$20,8,FALSE)</f>
        <v>0</v>
      </c>
      <c r="E27" s="14"/>
      <c r="F27" s="15"/>
    </row>
    <row r="28" spans="1:6" x14ac:dyDescent="0.2">
      <c r="A28" s="8"/>
      <c r="B28" s="8" t="s">
        <v>72</v>
      </c>
      <c r="C28" s="8" t="s">
        <v>187</v>
      </c>
      <c r="D28" s="34">
        <f>VLOOKUP($B$11,'NEP 2019'!$A$3:$AG$20,9,FALSE)</f>
        <v>0</v>
      </c>
      <c r="E28" s="14"/>
      <c r="F28" s="15"/>
    </row>
    <row r="29" spans="1:6" x14ac:dyDescent="0.2">
      <c r="A29" s="8"/>
      <c r="B29" s="8" t="s">
        <v>73</v>
      </c>
      <c r="C29" s="8" t="s">
        <v>74</v>
      </c>
      <c r="D29" s="37">
        <v>0</v>
      </c>
      <c r="E29" s="14"/>
      <c r="F29" s="15"/>
    </row>
    <row r="30" spans="1:6" x14ac:dyDescent="0.2">
      <c r="A30" s="8"/>
      <c r="B30" s="8" t="s">
        <v>75</v>
      </c>
      <c r="C30" s="8" t="s">
        <v>76</v>
      </c>
      <c r="D30" s="37">
        <v>0</v>
      </c>
      <c r="E30" s="14"/>
      <c r="F30" s="15"/>
    </row>
    <row r="31" spans="1:6" x14ac:dyDescent="0.2">
      <c r="A31" s="8"/>
      <c r="B31" s="8" t="s">
        <v>77</v>
      </c>
      <c r="C31" s="8" t="s">
        <v>78</v>
      </c>
      <c r="D31" s="37">
        <v>0</v>
      </c>
      <c r="E31" s="14"/>
      <c r="F31" s="15"/>
    </row>
    <row r="32" spans="1:6" x14ac:dyDescent="0.2">
      <c r="A32" s="8"/>
      <c r="B32" s="8" t="s">
        <v>79</v>
      </c>
      <c r="C32" s="8" t="s">
        <v>80</v>
      </c>
      <c r="D32" s="37">
        <v>0</v>
      </c>
      <c r="E32" s="14"/>
      <c r="F32" s="15"/>
    </row>
    <row r="33" spans="1:7" x14ac:dyDescent="0.2">
      <c r="A33" s="8"/>
      <c r="B33" s="8" t="s">
        <v>81</v>
      </c>
      <c r="C33" s="8" t="s">
        <v>82</v>
      </c>
      <c r="D33" s="37">
        <v>0</v>
      </c>
      <c r="E33" s="14"/>
      <c r="F33" s="15"/>
    </row>
    <row r="34" spans="1:7" x14ac:dyDescent="0.2">
      <c r="A34" s="8"/>
      <c r="B34" s="8" t="s">
        <v>83</v>
      </c>
      <c r="C34" s="8" t="s">
        <v>84</v>
      </c>
      <c r="D34" s="37">
        <v>0</v>
      </c>
      <c r="E34" s="14"/>
      <c r="F34" s="15"/>
    </row>
    <row r="35" spans="1:7" x14ac:dyDescent="0.2">
      <c r="A35" s="8"/>
      <c r="B35" s="8" t="s">
        <v>85</v>
      </c>
      <c r="C35" s="8" t="s">
        <v>86</v>
      </c>
      <c r="D35" s="37">
        <v>0</v>
      </c>
      <c r="E35" s="13"/>
      <c r="F35" s="14"/>
      <c r="G35" s="20"/>
    </row>
    <row r="36" spans="1:7" x14ac:dyDescent="0.2">
      <c r="A36" s="8"/>
      <c r="B36" s="8" t="s">
        <v>207</v>
      </c>
      <c r="C36" s="8" t="s">
        <v>87</v>
      </c>
      <c r="D36" s="37">
        <v>0</v>
      </c>
      <c r="E36" s="14"/>
      <c r="F36" s="15"/>
    </row>
    <row r="37" spans="1:7" x14ac:dyDescent="0.2">
      <c r="A37" s="8"/>
      <c r="B37" s="12" t="s">
        <v>224</v>
      </c>
      <c r="C37" s="8"/>
      <c r="D37" s="37">
        <f>SUM(D22:D36)</f>
        <v>0</v>
      </c>
      <c r="E37" s="37">
        <f t="shared" ref="E37:F37" si="0">SUM(E22:E36)</f>
        <v>0</v>
      </c>
      <c r="F37" s="37">
        <f t="shared" si="0"/>
        <v>0</v>
      </c>
    </row>
    <row r="38" spans="1:7" x14ac:dyDescent="0.2">
      <c r="A38" s="75" t="s">
        <v>88</v>
      </c>
      <c r="B38" s="75"/>
      <c r="C38" s="8"/>
      <c r="D38" s="34"/>
      <c r="E38" s="16"/>
      <c r="F38" s="17"/>
    </row>
    <row r="39" spans="1:7" x14ac:dyDescent="0.2">
      <c r="A39" s="8"/>
      <c r="B39" s="8" t="s">
        <v>89</v>
      </c>
      <c r="C39" s="8" t="s">
        <v>90</v>
      </c>
      <c r="D39" s="34">
        <f>VLOOKUP($B$11,'NEP 2019'!$A$3:$AG$20,10,FALSE)</f>
        <v>0</v>
      </c>
      <c r="E39" s="14"/>
      <c r="F39" s="15"/>
    </row>
    <row r="40" spans="1:7" x14ac:dyDescent="0.2">
      <c r="A40" s="8"/>
      <c r="B40" s="8" t="s">
        <v>91</v>
      </c>
      <c r="C40" s="8" t="s">
        <v>92</v>
      </c>
      <c r="D40" s="34">
        <f>VLOOKUP($B$11,'NEP 2019'!$A$3:$AG$20,11,FALSE)</f>
        <v>42000</v>
      </c>
      <c r="E40" s="14"/>
      <c r="F40" s="15"/>
    </row>
    <row r="41" spans="1:7" x14ac:dyDescent="0.2">
      <c r="A41" s="75" t="s">
        <v>93</v>
      </c>
      <c r="B41" s="75"/>
      <c r="C41" s="8"/>
      <c r="D41" s="34"/>
      <c r="E41" s="16"/>
      <c r="F41" s="17"/>
    </row>
    <row r="42" spans="1:7" x14ac:dyDescent="0.2">
      <c r="A42" s="8"/>
      <c r="B42" s="8" t="s">
        <v>94</v>
      </c>
      <c r="C42" s="8" t="s">
        <v>95</v>
      </c>
      <c r="D42" s="34">
        <f>VLOOKUP($B$11,'NEP 2019'!$A$3:$AG$20,12,FALSE)</f>
        <v>0</v>
      </c>
      <c r="E42" s="14"/>
      <c r="F42" s="15"/>
    </row>
    <row r="43" spans="1:7" x14ac:dyDescent="0.2">
      <c r="A43" s="8"/>
      <c r="B43" s="8" t="s">
        <v>96</v>
      </c>
      <c r="C43" s="21" t="s">
        <v>97</v>
      </c>
      <c r="D43" s="34">
        <f>VLOOKUP($B$11,'NEP 2019'!$A$3:$AG$20,13,FALSE)</f>
        <v>0</v>
      </c>
      <c r="E43" s="14"/>
      <c r="F43" s="15"/>
    </row>
    <row r="44" spans="1:7" x14ac:dyDescent="0.2">
      <c r="A44" s="8"/>
      <c r="B44" s="8" t="s">
        <v>98</v>
      </c>
      <c r="C44" s="21" t="s">
        <v>99</v>
      </c>
      <c r="D44" s="34">
        <f>VLOOKUP($B$11,'NEP 2019'!$A$3:$AG$20,14,FALSE)</f>
        <v>0</v>
      </c>
      <c r="E44" s="14"/>
      <c r="F44" s="15"/>
    </row>
    <row r="45" spans="1:7" x14ac:dyDescent="0.2">
      <c r="A45" s="8"/>
      <c r="B45" s="8" t="s">
        <v>100</v>
      </c>
      <c r="C45" s="21" t="s">
        <v>101</v>
      </c>
      <c r="D45" s="34">
        <f>VLOOKUP($B$11,'NEP 2019'!$A$3:$AG$20,15,FALSE)</f>
        <v>0</v>
      </c>
      <c r="E45" s="14"/>
      <c r="F45" s="15"/>
    </row>
    <row r="46" spans="1:7" x14ac:dyDescent="0.2">
      <c r="A46" s="75" t="s">
        <v>193</v>
      </c>
      <c r="B46" s="75"/>
      <c r="C46" s="21"/>
      <c r="D46" s="34"/>
      <c r="E46" s="14"/>
      <c r="F46" s="15"/>
    </row>
    <row r="47" spans="1:7" x14ac:dyDescent="0.2">
      <c r="A47" s="8"/>
      <c r="B47" s="8" t="s">
        <v>176</v>
      </c>
      <c r="C47" s="21" t="s">
        <v>188</v>
      </c>
      <c r="D47" s="34">
        <f>VLOOKUP($B$11,'NEP 2019'!$A$3:$AG$20,17,FALSE)</f>
        <v>0</v>
      </c>
      <c r="E47" s="14"/>
      <c r="F47" s="15"/>
    </row>
    <row r="48" spans="1:7" x14ac:dyDescent="0.2">
      <c r="A48" s="75" t="s">
        <v>102</v>
      </c>
      <c r="B48" s="75"/>
      <c r="C48" s="21"/>
      <c r="D48" s="34"/>
      <c r="E48" s="16"/>
      <c r="F48" s="17"/>
    </row>
    <row r="49" spans="1:6" x14ac:dyDescent="0.2">
      <c r="A49" s="8"/>
      <c r="B49" s="8" t="s">
        <v>103</v>
      </c>
      <c r="C49" s="21" t="s">
        <v>104</v>
      </c>
      <c r="D49" s="34">
        <f>VLOOKUP($B$11,'NEP 2019'!$A$3:$AG$20,18,FALSE)</f>
        <v>0</v>
      </c>
      <c r="E49" s="14"/>
      <c r="F49" s="15"/>
    </row>
    <row r="50" spans="1:6" x14ac:dyDescent="0.2">
      <c r="A50" s="8"/>
      <c r="B50" s="8" t="s">
        <v>105</v>
      </c>
      <c r="C50" s="21" t="s">
        <v>106</v>
      </c>
      <c r="D50" s="34">
        <f>VLOOKUP($B$11,'NEP 2019'!$A$3:$AG$20,19,FALSE)</f>
        <v>0</v>
      </c>
      <c r="E50" s="14"/>
      <c r="F50" s="15"/>
    </row>
    <row r="51" spans="1:6" x14ac:dyDescent="0.2">
      <c r="A51" s="75" t="s">
        <v>107</v>
      </c>
      <c r="B51" s="75"/>
      <c r="C51" s="21"/>
      <c r="D51" s="34"/>
      <c r="E51" s="16"/>
      <c r="F51" s="17"/>
    </row>
    <row r="52" spans="1:6" x14ac:dyDescent="0.2">
      <c r="A52" s="8"/>
      <c r="B52" s="8" t="s">
        <v>108</v>
      </c>
      <c r="C52" s="21"/>
      <c r="D52" s="34"/>
      <c r="E52" s="16"/>
      <c r="F52" s="17"/>
    </row>
    <row r="53" spans="1:6" x14ac:dyDescent="0.2">
      <c r="A53" s="8"/>
      <c r="B53" s="8" t="s">
        <v>109</v>
      </c>
      <c r="C53" s="21" t="s">
        <v>110</v>
      </c>
      <c r="D53" s="34">
        <f>VLOOKUP($B$11,'NEP 2019'!$A$3:$AG$20,20,FALSE)</f>
        <v>0</v>
      </c>
      <c r="E53" s="14"/>
      <c r="F53" s="15"/>
    </row>
    <row r="54" spans="1:6" x14ac:dyDescent="0.2">
      <c r="A54" s="8"/>
      <c r="B54" s="8" t="s">
        <v>111</v>
      </c>
      <c r="C54" s="21" t="s">
        <v>112</v>
      </c>
      <c r="D54" s="34">
        <f>VLOOKUP($B$11,'NEP 2019'!$A$3:$AG$20,21,FALSE)</f>
        <v>0</v>
      </c>
      <c r="E54" s="14"/>
      <c r="F54" s="15"/>
    </row>
    <row r="55" spans="1:6" x14ac:dyDescent="0.2">
      <c r="A55" s="8"/>
      <c r="B55" s="8" t="s">
        <v>113</v>
      </c>
      <c r="C55" s="21"/>
      <c r="D55" s="34"/>
      <c r="E55" s="16"/>
      <c r="F55" s="17"/>
    </row>
    <row r="56" spans="1:6" x14ac:dyDescent="0.2">
      <c r="A56" s="8"/>
      <c r="B56" s="8" t="s">
        <v>114</v>
      </c>
      <c r="C56" s="22" t="s">
        <v>115</v>
      </c>
      <c r="D56" s="37">
        <v>0</v>
      </c>
      <c r="E56" s="14"/>
      <c r="F56" s="15"/>
    </row>
    <row r="57" spans="1:6" x14ac:dyDescent="0.2">
      <c r="A57" s="8"/>
      <c r="B57" s="8" t="s">
        <v>116</v>
      </c>
      <c r="C57" s="21" t="s">
        <v>117</v>
      </c>
      <c r="D57" s="34">
        <f>VLOOKUP($B$11,'NEP 2019'!$A$3:$AG$20,22,FALSE)</f>
        <v>0</v>
      </c>
      <c r="E57" s="14"/>
      <c r="F57" s="15"/>
    </row>
    <row r="58" spans="1:6" x14ac:dyDescent="0.2">
      <c r="A58" s="8"/>
      <c r="B58" s="8" t="s">
        <v>118</v>
      </c>
      <c r="C58" s="21" t="s">
        <v>119</v>
      </c>
      <c r="D58" s="34">
        <f>VLOOKUP($B$11,'NEP 2019'!$A$3:$AG$20,23,FALSE)</f>
        <v>0</v>
      </c>
      <c r="E58" s="14"/>
      <c r="F58" s="15"/>
    </row>
    <row r="59" spans="1:6" x14ac:dyDescent="0.2">
      <c r="A59" s="8"/>
      <c r="B59" s="8" t="s">
        <v>120</v>
      </c>
      <c r="C59" s="21" t="s">
        <v>121</v>
      </c>
      <c r="D59" s="34">
        <v>0</v>
      </c>
      <c r="E59" s="14"/>
      <c r="F59" s="15"/>
    </row>
    <row r="60" spans="1:6" x14ac:dyDescent="0.2">
      <c r="A60" s="8"/>
      <c r="B60" s="23" t="s">
        <v>205</v>
      </c>
      <c r="C60" s="21" t="s">
        <v>206</v>
      </c>
      <c r="D60" s="34">
        <f>VLOOKUP($B$11,'NEP 2019'!$A$3:$AG$20,24,FALSE)</f>
        <v>0</v>
      </c>
      <c r="E60" s="14"/>
      <c r="F60" s="15"/>
    </row>
    <row r="61" spans="1:6" x14ac:dyDescent="0.2">
      <c r="A61" s="8"/>
      <c r="B61" s="23" t="s">
        <v>122</v>
      </c>
      <c r="C61" s="21" t="s">
        <v>123</v>
      </c>
      <c r="D61" s="34">
        <f>VLOOKUP($B$11,'NEP 2019'!$A$3:$AG$20,25,FALSE)</f>
        <v>0</v>
      </c>
      <c r="E61" s="14"/>
      <c r="F61" s="15"/>
    </row>
    <row r="62" spans="1:6" x14ac:dyDescent="0.2">
      <c r="A62" s="75" t="s">
        <v>124</v>
      </c>
      <c r="B62" s="75"/>
      <c r="C62" s="21"/>
      <c r="D62" s="34"/>
      <c r="E62" s="16"/>
      <c r="F62" s="17"/>
    </row>
    <row r="63" spans="1:6" x14ac:dyDescent="0.2">
      <c r="A63" s="8"/>
      <c r="B63" s="8" t="s">
        <v>125</v>
      </c>
      <c r="C63" s="21" t="s">
        <v>126</v>
      </c>
      <c r="D63" s="34">
        <f>VLOOKUP($B$11,'NEP 2019'!$A$3:$AG$20,26,FALSE)</f>
        <v>0</v>
      </c>
      <c r="E63" s="14"/>
      <c r="F63" s="15"/>
    </row>
    <row r="64" spans="1:6" x14ac:dyDescent="0.2">
      <c r="A64" s="75" t="s">
        <v>127</v>
      </c>
      <c r="B64" s="75"/>
      <c r="C64" s="21"/>
      <c r="D64" s="34"/>
      <c r="E64" s="16"/>
      <c r="F64" s="17"/>
    </row>
    <row r="65" spans="1:6" x14ac:dyDescent="0.2">
      <c r="A65" s="8"/>
      <c r="B65" s="8" t="s">
        <v>127</v>
      </c>
      <c r="C65" s="22" t="s">
        <v>128</v>
      </c>
      <c r="D65" s="34">
        <v>0</v>
      </c>
      <c r="E65" s="14"/>
      <c r="F65" s="15"/>
    </row>
    <row r="66" spans="1:6" x14ac:dyDescent="0.2">
      <c r="A66" s="75" t="s">
        <v>129</v>
      </c>
      <c r="B66" s="75"/>
      <c r="C66" s="21"/>
      <c r="D66" s="34"/>
      <c r="E66" s="16"/>
      <c r="F66" s="17"/>
    </row>
    <row r="67" spans="1:6" x14ac:dyDescent="0.2">
      <c r="A67" s="8"/>
      <c r="B67" s="8" t="s">
        <v>130</v>
      </c>
      <c r="C67" s="21" t="s">
        <v>131</v>
      </c>
      <c r="D67" s="34">
        <f>VLOOKUP($B$11,'NEP 2019'!$A$3:$AG$20,27,FALSE)</f>
        <v>0</v>
      </c>
      <c r="E67" s="14"/>
      <c r="F67" s="15"/>
    </row>
    <row r="68" spans="1:6" x14ac:dyDescent="0.2">
      <c r="A68" s="8"/>
      <c r="B68" s="8" t="s">
        <v>177</v>
      </c>
      <c r="C68" s="21" t="s">
        <v>189</v>
      </c>
      <c r="D68" s="34">
        <f>VLOOKUP($B$11,'NEP 2019'!$A$3:$AG$20,28,FALSE)</f>
        <v>0</v>
      </c>
      <c r="E68" s="14"/>
      <c r="F68" s="15"/>
    </row>
    <row r="69" spans="1:6" x14ac:dyDescent="0.2">
      <c r="A69" s="8"/>
      <c r="B69" s="8" t="s">
        <v>178</v>
      </c>
      <c r="C69" s="21" t="s">
        <v>190</v>
      </c>
      <c r="D69" s="34">
        <f>VLOOKUP($B$11,'NEP 2019'!$A$3:$AG$20,29,FALSE)</f>
        <v>0</v>
      </c>
      <c r="E69" s="14"/>
      <c r="F69" s="15"/>
    </row>
    <row r="70" spans="1:6" x14ac:dyDescent="0.2">
      <c r="A70" s="8"/>
      <c r="B70" s="8" t="s">
        <v>129</v>
      </c>
      <c r="C70" s="21" t="s">
        <v>191</v>
      </c>
      <c r="D70" s="34">
        <f>VLOOKUP($B$11,'NEP 2019'!$A$3:$AG$20,30,FALSE)</f>
        <v>262000</v>
      </c>
      <c r="E70" s="14"/>
      <c r="F70" s="15"/>
    </row>
    <row r="71" spans="1:6" x14ac:dyDescent="0.2">
      <c r="A71" s="8"/>
      <c r="B71" s="8" t="s">
        <v>129</v>
      </c>
      <c r="C71" s="21" t="s">
        <v>192</v>
      </c>
      <c r="D71" s="34">
        <f>VLOOKUP($B$11,'NEP 2019'!$A$3:$AG$20,31,FALSE)</f>
        <v>0</v>
      </c>
      <c r="E71" s="14"/>
      <c r="F71" s="15"/>
    </row>
    <row r="72" spans="1:6" x14ac:dyDescent="0.2">
      <c r="A72" s="81" t="s">
        <v>132</v>
      </c>
      <c r="B72" s="81"/>
      <c r="C72" s="81"/>
      <c r="D72" s="24">
        <f>SUM(D17:D71)-D37</f>
        <v>304000</v>
      </c>
      <c r="E72" s="24">
        <f t="shared" ref="E72:F72" si="1">SUM(E17:E71)-E37</f>
        <v>0</v>
      </c>
      <c r="F72" s="24">
        <f t="shared" si="1"/>
        <v>0</v>
      </c>
    </row>
    <row r="74" spans="1:6" x14ac:dyDescent="0.2">
      <c r="B74" s="2" t="s">
        <v>133</v>
      </c>
      <c r="D74" s="2" t="s">
        <v>135</v>
      </c>
    </row>
    <row r="76" spans="1:6" x14ac:dyDescent="0.2">
      <c r="B76" s="25"/>
      <c r="D76" s="38" t="s">
        <v>136</v>
      </c>
    </row>
    <row r="77" spans="1:6" x14ac:dyDescent="0.2">
      <c r="B77" s="26" t="s">
        <v>134</v>
      </c>
      <c r="D77" s="39" t="s">
        <v>137</v>
      </c>
    </row>
    <row r="78" spans="1:6" x14ac:dyDescent="0.2">
      <c r="B78" s="87">
        <v>43315</v>
      </c>
      <c r="D78" s="39"/>
    </row>
    <row r="80" spans="1:6" x14ac:dyDescent="0.2">
      <c r="B80" s="80" t="s">
        <v>138</v>
      </c>
      <c r="C80" s="80"/>
      <c r="D80" s="80"/>
      <c r="E80" s="80"/>
      <c r="F80" s="80"/>
    </row>
    <row r="83" spans="2:6" x14ac:dyDescent="0.2">
      <c r="B83" s="82" t="s">
        <v>139</v>
      </c>
      <c r="C83" s="82"/>
      <c r="D83" s="82"/>
      <c r="E83" s="82"/>
      <c r="F83" s="82"/>
    </row>
    <row r="84" spans="2:6" x14ac:dyDescent="0.2">
      <c r="B84" s="80" t="s">
        <v>140</v>
      </c>
      <c r="C84" s="80"/>
      <c r="D84" s="80"/>
      <c r="E84" s="80"/>
      <c r="F84" s="80"/>
    </row>
  </sheetData>
  <sheetProtection password="CE3A" sheet="1" objects="1" scenarios="1"/>
  <mergeCells count="26">
    <mergeCell ref="B84:F84"/>
    <mergeCell ref="A62:B62"/>
    <mergeCell ref="A64:B64"/>
    <mergeCell ref="A66:B66"/>
    <mergeCell ref="A72:C72"/>
    <mergeCell ref="B80:F80"/>
    <mergeCell ref="B83:F83"/>
    <mergeCell ref="A51:B51"/>
    <mergeCell ref="A8:F8"/>
    <mergeCell ref="A9:F9"/>
    <mergeCell ref="A14:B15"/>
    <mergeCell ref="C14:C15"/>
    <mergeCell ref="D14:F14"/>
    <mergeCell ref="A16:B16"/>
    <mergeCell ref="A18:B18"/>
    <mergeCell ref="A21:B21"/>
    <mergeCell ref="A38:B38"/>
    <mergeCell ref="A41:B41"/>
    <mergeCell ref="A48:B48"/>
    <mergeCell ref="A46:B46"/>
    <mergeCell ref="A7:F7"/>
    <mergeCell ref="A1:F1"/>
    <mergeCell ref="A2:F2"/>
    <mergeCell ref="A3:F3"/>
    <mergeCell ref="A4:F4"/>
    <mergeCell ref="A5:F5"/>
  </mergeCells>
  <conditionalFormatting sqref="F72">
    <cfRule type="expression" dxfId="9" priority="1">
      <formula>$F$72&gt;$F$11</formula>
    </cfRule>
  </conditionalFormatting>
  <pageMargins left="0.196850393700787" right="0.196850393700787" top="0.31496062992126" bottom="0.55118110236220497" header="0.31496062992126" footer="0.31496062992126"/>
  <pageSetup paperSize="5" scale="85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'NEP 2019'!$A$3:$A$20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workbookViewId="0">
      <selection activeCell="J62" sqref="J62:J63"/>
    </sheetView>
  </sheetViews>
  <sheetFormatPr defaultRowHeight="15" x14ac:dyDescent="0.25"/>
  <cols>
    <col min="1" max="1" width="1.140625" style="61" customWidth="1"/>
    <col min="2" max="2" width="13.140625" style="61" customWidth="1"/>
    <col min="3" max="3" width="40.7109375" style="61" customWidth="1"/>
    <col min="4" max="4" width="16.5703125" style="61" customWidth="1"/>
    <col min="5" max="5" width="11.28515625" style="61" bestFit="1" customWidth="1"/>
    <col min="6" max="6" width="11.85546875" style="61" bestFit="1" customWidth="1"/>
    <col min="7" max="7" width="12.5703125" style="61" bestFit="1" customWidth="1"/>
    <col min="8" max="8" width="12.140625" style="61" bestFit="1" customWidth="1"/>
    <col min="9" max="9" width="12" style="61" bestFit="1" customWidth="1"/>
    <col min="10" max="10" width="12.28515625" style="61" customWidth="1"/>
    <col min="11" max="16384" width="9.140625" style="61"/>
  </cols>
  <sheetData>
    <row r="1" spans="1:10" s="42" customFormat="1" ht="16.5" x14ac:dyDescent="0.3">
      <c r="A1" s="40" t="s">
        <v>209</v>
      </c>
      <c r="B1" s="41"/>
      <c r="C1" s="69" t="str">
        <f>'SOB 2019'!B11</f>
        <v>Luyungan High School</v>
      </c>
      <c r="D1" s="42" t="s">
        <v>210</v>
      </c>
      <c r="E1" s="43">
        <f>C2/4</f>
        <v>76000</v>
      </c>
      <c r="F1" s="44"/>
      <c r="G1" s="44"/>
      <c r="H1" s="44"/>
      <c r="I1" s="44"/>
      <c r="J1" s="45"/>
    </row>
    <row r="2" spans="1:10" s="42" customFormat="1" ht="16.5" x14ac:dyDescent="0.3">
      <c r="A2" s="84" t="s">
        <v>211</v>
      </c>
      <c r="B2" s="84"/>
      <c r="C2" s="44">
        <f>'SOB 2019'!F11</f>
        <v>304000</v>
      </c>
      <c r="D2" s="42" t="s">
        <v>212</v>
      </c>
      <c r="E2" s="43">
        <f>E1-(E1*0.05)</f>
        <v>72200</v>
      </c>
      <c r="F2" s="44"/>
      <c r="G2" s="44"/>
      <c r="H2" s="44"/>
      <c r="I2" s="44"/>
      <c r="J2" s="45"/>
    </row>
    <row r="3" spans="1:10" s="42" customFormat="1" ht="9.75" customHeight="1" x14ac:dyDescent="0.3">
      <c r="A3" s="46"/>
      <c r="B3" s="46"/>
      <c r="C3" s="44"/>
      <c r="E3" s="43"/>
      <c r="F3" s="44"/>
      <c r="G3" s="44"/>
      <c r="H3" s="44"/>
      <c r="I3" s="44"/>
      <c r="J3" s="45"/>
    </row>
    <row r="4" spans="1:10" s="47" customFormat="1" ht="16.5" x14ac:dyDescent="0.3">
      <c r="A4" s="85" t="s">
        <v>213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s="47" customFormat="1" ht="9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9"/>
    </row>
    <row r="6" spans="1:10" s="53" customFormat="1" ht="31.5" customHeight="1" x14ac:dyDescent="0.25">
      <c r="A6" s="86" t="s">
        <v>214</v>
      </c>
      <c r="B6" s="86"/>
      <c r="C6" s="86"/>
      <c r="D6" s="50" t="s">
        <v>215</v>
      </c>
      <c r="E6" s="51" t="s">
        <v>216</v>
      </c>
      <c r="F6" s="51" t="s">
        <v>217</v>
      </c>
      <c r="G6" s="51" t="s">
        <v>218</v>
      </c>
      <c r="H6" s="51" t="s">
        <v>219</v>
      </c>
      <c r="I6" s="51" t="s">
        <v>220</v>
      </c>
      <c r="J6" s="52" t="s">
        <v>221</v>
      </c>
    </row>
    <row r="7" spans="1:10" s="53" customFormat="1" ht="16.5" x14ac:dyDescent="0.3">
      <c r="B7" s="83" t="s">
        <v>59</v>
      </c>
      <c r="C7" s="83"/>
      <c r="D7" s="62"/>
      <c r="E7" s="51"/>
      <c r="F7" s="51"/>
      <c r="G7" s="51"/>
      <c r="H7" s="51"/>
      <c r="I7" s="51"/>
      <c r="J7" s="52"/>
    </row>
    <row r="8" spans="1:10" s="53" customFormat="1" ht="16.5" x14ac:dyDescent="0.3">
      <c r="B8" s="63"/>
      <c r="C8" s="62" t="s">
        <v>60</v>
      </c>
      <c r="D8" s="62" t="s">
        <v>61</v>
      </c>
      <c r="E8" s="54">
        <f>'SOB 2019'!F17</f>
        <v>0</v>
      </c>
      <c r="F8" s="54">
        <f>E8/4</f>
        <v>0</v>
      </c>
      <c r="G8" s="55"/>
      <c r="H8" s="55"/>
      <c r="I8" s="55"/>
      <c r="J8" s="56">
        <f>E8-(F8+G8+H8+I8)</f>
        <v>0</v>
      </c>
    </row>
    <row r="9" spans="1:10" s="53" customFormat="1" ht="16.5" x14ac:dyDescent="0.3">
      <c r="B9" s="83" t="s">
        <v>62</v>
      </c>
      <c r="C9" s="83"/>
      <c r="D9" s="62"/>
      <c r="E9" s="54"/>
      <c r="F9" s="54"/>
      <c r="G9" s="55"/>
      <c r="H9" s="55"/>
      <c r="I9" s="55"/>
      <c r="J9" s="56"/>
    </row>
    <row r="10" spans="1:10" s="53" customFormat="1" ht="16.5" x14ac:dyDescent="0.3">
      <c r="B10" s="63"/>
      <c r="C10" s="62" t="s">
        <v>63</v>
      </c>
      <c r="D10" s="62" t="s">
        <v>175</v>
      </c>
      <c r="E10" s="54">
        <f>'SOB 2019'!F19</f>
        <v>0</v>
      </c>
      <c r="F10" s="54">
        <f t="shared" ref="F10:F11" si="0">E10/4</f>
        <v>0</v>
      </c>
      <c r="G10" s="55"/>
      <c r="H10" s="55"/>
      <c r="I10" s="55"/>
      <c r="J10" s="56">
        <f t="shared" ref="J10:J61" si="1">E10-(F10+G10+H10+I10)</f>
        <v>0</v>
      </c>
    </row>
    <row r="11" spans="1:10" s="53" customFormat="1" ht="16.5" x14ac:dyDescent="0.3">
      <c r="B11" s="63"/>
      <c r="C11" s="62" t="s">
        <v>64</v>
      </c>
      <c r="D11" s="62" t="s">
        <v>181</v>
      </c>
      <c r="E11" s="54">
        <f>'SOB 2019'!F20</f>
        <v>0</v>
      </c>
      <c r="F11" s="54">
        <f t="shared" si="0"/>
        <v>0</v>
      </c>
      <c r="G11" s="55"/>
      <c r="H11" s="55"/>
      <c r="I11" s="55"/>
      <c r="J11" s="56">
        <f t="shared" si="1"/>
        <v>0</v>
      </c>
    </row>
    <row r="12" spans="1:10" s="53" customFormat="1" ht="16.5" x14ac:dyDescent="0.3">
      <c r="B12" s="83" t="s">
        <v>65</v>
      </c>
      <c r="C12" s="83"/>
      <c r="D12" s="62"/>
      <c r="E12" s="54"/>
      <c r="F12" s="54"/>
      <c r="G12" s="55"/>
      <c r="H12" s="55"/>
      <c r="I12" s="55"/>
      <c r="J12" s="56"/>
    </row>
    <row r="13" spans="1:10" s="53" customFormat="1" ht="16.5" x14ac:dyDescent="0.3">
      <c r="B13" s="64"/>
      <c r="C13" s="65" t="s">
        <v>66</v>
      </c>
      <c r="D13" s="62" t="s">
        <v>180</v>
      </c>
      <c r="E13" s="54">
        <f>'SOB 2019'!F22</f>
        <v>0</v>
      </c>
      <c r="F13" s="54">
        <f t="shared" ref="F13:F27" si="2">E13/4</f>
        <v>0</v>
      </c>
      <c r="G13" s="55"/>
      <c r="H13" s="55"/>
      <c r="I13" s="55"/>
      <c r="J13" s="56">
        <f t="shared" si="1"/>
        <v>0</v>
      </c>
    </row>
    <row r="14" spans="1:10" s="53" customFormat="1" ht="16.5" x14ac:dyDescent="0.3">
      <c r="B14" s="63"/>
      <c r="C14" s="62" t="s">
        <v>67</v>
      </c>
      <c r="D14" s="62" t="s">
        <v>182</v>
      </c>
      <c r="E14" s="54">
        <f>'SOB 2019'!F23</f>
        <v>0</v>
      </c>
      <c r="F14" s="54">
        <f t="shared" si="2"/>
        <v>0</v>
      </c>
      <c r="G14" s="55"/>
      <c r="H14" s="55"/>
      <c r="I14" s="55"/>
      <c r="J14" s="56">
        <f t="shared" si="1"/>
        <v>0</v>
      </c>
    </row>
    <row r="15" spans="1:10" s="53" customFormat="1" ht="16.5" x14ac:dyDescent="0.3">
      <c r="B15" s="62"/>
      <c r="C15" s="62" t="s">
        <v>68</v>
      </c>
      <c r="D15" s="62" t="s">
        <v>183</v>
      </c>
      <c r="E15" s="54">
        <f>'SOB 2019'!F24</f>
        <v>0</v>
      </c>
      <c r="F15" s="54">
        <f t="shared" si="2"/>
        <v>0</v>
      </c>
      <c r="G15" s="55"/>
      <c r="H15" s="55"/>
      <c r="I15" s="55"/>
      <c r="J15" s="56">
        <f t="shared" si="1"/>
        <v>0</v>
      </c>
    </row>
    <row r="16" spans="1:10" s="53" customFormat="1" ht="16.5" x14ac:dyDescent="0.3">
      <c r="B16" s="62"/>
      <c r="C16" s="62" t="s">
        <v>69</v>
      </c>
      <c r="D16" s="62" t="s">
        <v>184</v>
      </c>
      <c r="E16" s="54">
        <f>'SOB 2019'!F25</f>
        <v>0</v>
      </c>
      <c r="F16" s="54">
        <f t="shared" si="2"/>
        <v>0</v>
      </c>
      <c r="G16" s="55"/>
      <c r="H16" s="55"/>
      <c r="I16" s="55"/>
      <c r="J16" s="56">
        <f t="shared" si="1"/>
        <v>0</v>
      </c>
    </row>
    <row r="17" spans="2:10" s="53" customFormat="1" ht="16.5" x14ac:dyDescent="0.3">
      <c r="B17" s="62"/>
      <c r="C17" s="62" t="s">
        <v>70</v>
      </c>
      <c r="D17" s="62" t="s">
        <v>185</v>
      </c>
      <c r="E17" s="54">
        <f>'SOB 2019'!F26</f>
        <v>0</v>
      </c>
      <c r="F17" s="54">
        <f t="shared" si="2"/>
        <v>0</v>
      </c>
      <c r="G17" s="55"/>
      <c r="H17" s="55"/>
      <c r="I17" s="55"/>
      <c r="J17" s="56">
        <f t="shared" si="1"/>
        <v>0</v>
      </c>
    </row>
    <row r="18" spans="2:10" s="53" customFormat="1" ht="16.5" x14ac:dyDescent="0.3">
      <c r="B18" s="62"/>
      <c r="C18" s="62" t="s">
        <v>71</v>
      </c>
      <c r="D18" s="62" t="s">
        <v>186</v>
      </c>
      <c r="E18" s="54">
        <f>'SOB 2019'!F27</f>
        <v>0</v>
      </c>
      <c r="F18" s="54">
        <f t="shared" si="2"/>
        <v>0</v>
      </c>
      <c r="G18" s="55"/>
      <c r="H18" s="55"/>
      <c r="I18" s="55"/>
      <c r="J18" s="56">
        <f t="shared" si="1"/>
        <v>0</v>
      </c>
    </row>
    <row r="19" spans="2:10" s="53" customFormat="1" ht="16.5" x14ac:dyDescent="0.3">
      <c r="B19" s="62"/>
      <c r="C19" s="62" t="s">
        <v>72</v>
      </c>
      <c r="D19" s="62" t="s">
        <v>187</v>
      </c>
      <c r="E19" s="54">
        <f>'SOB 2019'!F28</f>
        <v>0</v>
      </c>
      <c r="F19" s="54">
        <f t="shared" si="2"/>
        <v>0</v>
      </c>
      <c r="G19" s="55"/>
      <c r="H19" s="55"/>
      <c r="I19" s="55"/>
      <c r="J19" s="56">
        <f t="shared" si="1"/>
        <v>0</v>
      </c>
    </row>
    <row r="20" spans="2:10" s="53" customFormat="1" ht="16.5" x14ac:dyDescent="0.3">
      <c r="B20" s="62"/>
      <c r="C20" s="62" t="s">
        <v>73</v>
      </c>
      <c r="D20" s="62" t="s">
        <v>74</v>
      </c>
      <c r="E20" s="54">
        <f>'SOB 2019'!F29</f>
        <v>0</v>
      </c>
      <c r="F20" s="54">
        <f t="shared" si="2"/>
        <v>0</v>
      </c>
      <c r="G20" s="55"/>
      <c r="H20" s="55"/>
      <c r="I20" s="55"/>
      <c r="J20" s="56">
        <f t="shared" si="1"/>
        <v>0</v>
      </c>
    </row>
    <row r="21" spans="2:10" s="53" customFormat="1" ht="16.5" x14ac:dyDescent="0.3">
      <c r="B21" s="62"/>
      <c r="C21" s="62" t="s">
        <v>75</v>
      </c>
      <c r="D21" s="62" t="s">
        <v>76</v>
      </c>
      <c r="E21" s="54">
        <f>'SOB 2019'!F30</f>
        <v>0</v>
      </c>
      <c r="F21" s="54">
        <f t="shared" si="2"/>
        <v>0</v>
      </c>
      <c r="G21" s="55"/>
      <c r="H21" s="55"/>
      <c r="I21" s="55"/>
      <c r="J21" s="56">
        <f t="shared" si="1"/>
        <v>0</v>
      </c>
    </row>
    <row r="22" spans="2:10" s="53" customFormat="1" ht="16.5" x14ac:dyDescent="0.3">
      <c r="B22" s="62"/>
      <c r="C22" s="62" t="s">
        <v>77</v>
      </c>
      <c r="D22" s="62" t="s">
        <v>78</v>
      </c>
      <c r="E22" s="54">
        <f>'SOB 2019'!F31</f>
        <v>0</v>
      </c>
      <c r="F22" s="54">
        <f t="shared" si="2"/>
        <v>0</v>
      </c>
      <c r="G22" s="55"/>
      <c r="H22" s="55"/>
      <c r="I22" s="55"/>
      <c r="J22" s="56">
        <f t="shared" si="1"/>
        <v>0</v>
      </c>
    </row>
    <row r="23" spans="2:10" s="53" customFormat="1" ht="16.5" x14ac:dyDescent="0.3">
      <c r="B23" s="62"/>
      <c r="C23" s="62" t="s">
        <v>79</v>
      </c>
      <c r="D23" s="62" t="s">
        <v>80</v>
      </c>
      <c r="E23" s="54">
        <f>'SOB 2019'!F32</f>
        <v>0</v>
      </c>
      <c r="F23" s="54">
        <f t="shared" si="2"/>
        <v>0</v>
      </c>
      <c r="G23" s="55"/>
      <c r="H23" s="55"/>
      <c r="I23" s="55"/>
      <c r="J23" s="56">
        <f t="shared" si="1"/>
        <v>0</v>
      </c>
    </row>
    <row r="24" spans="2:10" s="53" customFormat="1" ht="16.5" x14ac:dyDescent="0.3">
      <c r="B24" s="62"/>
      <c r="C24" s="62" t="s">
        <v>81</v>
      </c>
      <c r="D24" s="62" t="s">
        <v>82</v>
      </c>
      <c r="E24" s="54">
        <f>'SOB 2019'!F33</f>
        <v>0</v>
      </c>
      <c r="F24" s="54">
        <f t="shared" si="2"/>
        <v>0</v>
      </c>
      <c r="G24" s="55"/>
      <c r="H24" s="55"/>
      <c r="I24" s="55"/>
      <c r="J24" s="56">
        <f t="shared" si="1"/>
        <v>0</v>
      </c>
    </row>
    <row r="25" spans="2:10" s="53" customFormat="1" ht="16.5" x14ac:dyDescent="0.3">
      <c r="B25" s="62"/>
      <c r="C25" s="62" t="s">
        <v>83</v>
      </c>
      <c r="D25" s="62" t="s">
        <v>84</v>
      </c>
      <c r="E25" s="54">
        <f>'SOB 2019'!F34</f>
        <v>0</v>
      </c>
      <c r="F25" s="54">
        <f t="shared" si="2"/>
        <v>0</v>
      </c>
      <c r="G25" s="55"/>
      <c r="H25" s="55"/>
      <c r="I25" s="55"/>
      <c r="J25" s="56">
        <f t="shared" si="1"/>
        <v>0</v>
      </c>
    </row>
    <row r="26" spans="2:10" s="53" customFormat="1" ht="16.5" x14ac:dyDescent="0.3">
      <c r="B26" s="62"/>
      <c r="C26" s="62" t="s">
        <v>85</v>
      </c>
      <c r="D26" s="62" t="s">
        <v>86</v>
      </c>
      <c r="E26" s="54">
        <f>'SOB 2019'!F35</f>
        <v>0</v>
      </c>
      <c r="F26" s="54">
        <f t="shared" si="2"/>
        <v>0</v>
      </c>
      <c r="G26" s="55"/>
      <c r="H26" s="55"/>
      <c r="I26" s="55"/>
      <c r="J26" s="56">
        <f t="shared" si="1"/>
        <v>0</v>
      </c>
    </row>
    <row r="27" spans="2:10" s="53" customFormat="1" ht="16.5" x14ac:dyDescent="0.3">
      <c r="B27" s="62"/>
      <c r="C27" s="62" t="s">
        <v>207</v>
      </c>
      <c r="D27" s="62" t="s">
        <v>87</v>
      </c>
      <c r="E27" s="54">
        <f>'SOB 2019'!F36</f>
        <v>0</v>
      </c>
      <c r="F27" s="54">
        <f t="shared" si="2"/>
        <v>0</v>
      </c>
      <c r="G27" s="55"/>
      <c r="H27" s="55"/>
      <c r="I27" s="55"/>
      <c r="J27" s="56">
        <f t="shared" si="1"/>
        <v>0</v>
      </c>
    </row>
    <row r="28" spans="2:10" s="53" customFormat="1" ht="16.5" x14ac:dyDescent="0.3">
      <c r="B28" s="83" t="s">
        <v>88</v>
      </c>
      <c r="C28" s="83"/>
      <c r="D28" s="62"/>
      <c r="E28" s="54"/>
      <c r="F28" s="54"/>
      <c r="G28" s="55"/>
      <c r="H28" s="55"/>
      <c r="I28" s="55"/>
      <c r="J28" s="56"/>
    </row>
    <row r="29" spans="2:10" s="53" customFormat="1" ht="16.5" x14ac:dyDescent="0.3">
      <c r="B29" s="62"/>
      <c r="C29" s="62" t="s">
        <v>89</v>
      </c>
      <c r="D29" s="62" t="s">
        <v>90</v>
      </c>
      <c r="E29" s="54">
        <f>'SOB 2019'!F39</f>
        <v>0</v>
      </c>
      <c r="F29" s="54">
        <f t="shared" ref="F29:F30" si="3">E29/4</f>
        <v>0</v>
      </c>
      <c r="G29" s="55"/>
      <c r="H29" s="55"/>
      <c r="I29" s="55"/>
      <c r="J29" s="56">
        <f t="shared" si="1"/>
        <v>0</v>
      </c>
    </row>
    <row r="30" spans="2:10" s="53" customFormat="1" ht="16.5" x14ac:dyDescent="0.3">
      <c r="B30" s="62"/>
      <c r="C30" s="62" t="s">
        <v>91</v>
      </c>
      <c r="D30" s="62" t="s">
        <v>92</v>
      </c>
      <c r="E30" s="54">
        <f>'SOB 2019'!F40</f>
        <v>0</v>
      </c>
      <c r="F30" s="54">
        <f t="shared" si="3"/>
        <v>0</v>
      </c>
      <c r="G30" s="55"/>
      <c r="H30" s="55"/>
      <c r="I30" s="55"/>
      <c r="J30" s="56">
        <f t="shared" si="1"/>
        <v>0</v>
      </c>
    </row>
    <row r="31" spans="2:10" s="53" customFormat="1" ht="16.5" x14ac:dyDescent="0.3">
      <c r="B31" s="83" t="s">
        <v>93</v>
      </c>
      <c r="C31" s="83"/>
      <c r="D31" s="62"/>
      <c r="E31" s="54"/>
      <c r="F31" s="54"/>
      <c r="G31" s="55"/>
      <c r="H31" s="55"/>
      <c r="I31" s="55"/>
      <c r="J31" s="56"/>
    </row>
    <row r="32" spans="2:10" s="53" customFormat="1" ht="16.5" x14ac:dyDescent="0.3">
      <c r="B32" s="62"/>
      <c r="C32" s="62" t="s">
        <v>94</v>
      </c>
      <c r="D32" s="62" t="s">
        <v>95</v>
      </c>
      <c r="E32" s="54">
        <f>'SOB 2019'!F42</f>
        <v>0</v>
      </c>
      <c r="F32" s="54">
        <f t="shared" ref="F32:F35" si="4">E32/4</f>
        <v>0</v>
      </c>
      <c r="G32" s="55"/>
      <c r="H32" s="55"/>
      <c r="I32" s="55"/>
      <c r="J32" s="56">
        <f t="shared" si="1"/>
        <v>0</v>
      </c>
    </row>
    <row r="33" spans="2:10" s="53" customFormat="1" ht="16.5" x14ac:dyDescent="0.3">
      <c r="B33" s="62"/>
      <c r="C33" s="62" t="s">
        <v>96</v>
      </c>
      <c r="D33" s="62" t="s">
        <v>97</v>
      </c>
      <c r="E33" s="54">
        <f>'SOB 2019'!F43</f>
        <v>0</v>
      </c>
      <c r="F33" s="54">
        <f t="shared" si="4"/>
        <v>0</v>
      </c>
      <c r="G33" s="55"/>
      <c r="H33" s="55"/>
      <c r="I33" s="55"/>
      <c r="J33" s="56">
        <f t="shared" si="1"/>
        <v>0</v>
      </c>
    </row>
    <row r="34" spans="2:10" s="53" customFormat="1" ht="16.5" x14ac:dyDescent="0.3">
      <c r="B34" s="62"/>
      <c r="C34" s="62" t="s">
        <v>98</v>
      </c>
      <c r="D34" s="62" t="s">
        <v>99</v>
      </c>
      <c r="E34" s="54">
        <f>'SOB 2019'!F44</f>
        <v>0</v>
      </c>
      <c r="F34" s="54">
        <f t="shared" si="4"/>
        <v>0</v>
      </c>
      <c r="G34" s="55"/>
      <c r="H34" s="55"/>
      <c r="I34" s="55"/>
      <c r="J34" s="56">
        <f t="shared" si="1"/>
        <v>0</v>
      </c>
    </row>
    <row r="35" spans="2:10" s="53" customFormat="1" ht="16.5" x14ac:dyDescent="0.3">
      <c r="B35" s="62"/>
      <c r="C35" s="62" t="s">
        <v>100</v>
      </c>
      <c r="D35" s="62" t="s">
        <v>101</v>
      </c>
      <c r="E35" s="54">
        <f>'SOB 2019'!F45</f>
        <v>0</v>
      </c>
      <c r="F35" s="54">
        <f t="shared" si="4"/>
        <v>0</v>
      </c>
      <c r="G35" s="55"/>
      <c r="H35" s="55"/>
      <c r="I35" s="55"/>
      <c r="J35" s="56">
        <f t="shared" si="1"/>
        <v>0</v>
      </c>
    </row>
    <row r="36" spans="2:10" s="53" customFormat="1" ht="16.5" x14ac:dyDescent="0.3">
      <c r="B36" s="83" t="s">
        <v>193</v>
      </c>
      <c r="C36" s="83"/>
      <c r="D36" s="62"/>
      <c r="E36" s="54"/>
      <c r="F36" s="54"/>
      <c r="G36" s="55"/>
      <c r="H36" s="55"/>
      <c r="I36" s="55"/>
      <c r="J36" s="56"/>
    </row>
    <row r="37" spans="2:10" s="53" customFormat="1" ht="16.5" x14ac:dyDescent="0.3">
      <c r="B37" s="62"/>
      <c r="C37" s="62" t="s">
        <v>176</v>
      </c>
      <c r="D37" s="62" t="s">
        <v>188</v>
      </c>
      <c r="E37" s="54">
        <f>'SOB 2019'!F47</f>
        <v>0</v>
      </c>
      <c r="F37" s="54">
        <f>E37/4</f>
        <v>0</v>
      </c>
      <c r="G37" s="55"/>
      <c r="H37" s="55"/>
      <c r="I37" s="55"/>
      <c r="J37" s="56">
        <f t="shared" si="1"/>
        <v>0</v>
      </c>
    </row>
    <row r="38" spans="2:10" s="53" customFormat="1" ht="16.5" x14ac:dyDescent="0.3">
      <c r="B38" s="83" t="s">
        <v>102</v>
      </c>
      <c r="C38" s="83"/>
      <c r="D38" s="62"/>
      <c r="E38" s="54"/>
      <c r="F38" s="54"/>
      <c r="G38" s="55"/>
      <c r="H38" s="55"/>
      <c r="I38" s="55"/>
      <c r="J38" s="56"/>
    </row>
    <row r="39" spans="2:10" s="53" customFormat="1" ht="16.5" x14ac:dyDescent="0.3">
      <c r="B39" s="62"/>
      <c r="C39" s="62" t="s">
        <v>103</v>
      </c>
      <c r="D39" s="62" t="s">
        <v>104</v>
      </c>
      <c r="E39" s="54">
        <f>'SOB 2019'!F49</f>
        <v>0</v>
      </c>
      <c r="F39" s="54">
        <f t="shared" ref="F39:F43" si="5">E39/4</f>
        <v>0</v>
      </c>
      <c r="G39" s="55"/>
      <c r="H39" s="55"/>
      <c r="I39" s="55"/>
      <c r="J39" s="56">
        <f t="shared" si="1"/>
        <v>0</v>
      </c>
    </row>
    <row r="40" spans="2:10" s="53" customFormat="1" ht="16.5" x14ac:dyDescent="0.3">
      <c r="B40" s="62"/>
      <c r="C40" s="62" t="s">
        <v>105</v>
      </c>
      <c r="D40" s="62" t="s">
        <v>106</v>
      </c>
      <c r="E40" s="54">
        <f>'SOB 2019'!F50</f>
        <v>0</v>
      </c>
      <c r="F40" s="54">
        <f t="shared" si="5"/>
        <v>0</v>
      </c>
      <c r="G40" s="55"/>
      <c r="H40" s="55"/>
      <c r="I40" s="55"/>
      <c r="J40" s="56">
        <f t="shared" si="1"/>
        <v>0</v>
      </c>
    </row>
    <row r="41" spans="2:10" s="53" customFormat="1" ht="16.5" x14ac:dyDescent="0.3">
      <c r="B41" s="83" t="s">
        <v>107</v>
      </c>
      <c r="C41" s="83"/>
      <c r="D41" s="62"/>
      <c r="E41" s="54"/>
      <c r="F41" s="54"/>
      <c r="G41" s="55"/>
      <c r="H41" s="55"/>
      <c r="I41" s="55"/>
      <c r="J41" s="56"/>
    </row>
    <row r="42" spans="2:10" s="53" customFormat="1" ht="16.5" x14ac:dyDescent="0.3">
      <c r="B42" s="62"/>
      <c r="C42" s="62" t="s">
        <v>108</v>
      </c>
      <c r="D42" s="62"/>
      <c r="E42" s="54"/>
      <c r="F42" s="54"/>
      <c r="G42" s="55"/>
      <c r="H42" s="55"/>
      <c r="I42" s="55"/>
      <c r="J42" s="56"/>
    </row>
    <row r="43" spans="2:10" s="53" customFormat="1" ht="16.5" x14ac:dyDescent="0.3">
      <c r="B43" s="62"/>
      <c r="C43" s="62" t="s">
        <v>109</v>
      </c>
      <c r="D43" s="62" t="s">
        <v>110</v>
      </c>
      <c r="E43" s="54">
        <f>'SOB 2019'!F53</f>
        <v>0</v>
      </c>
      <c r="F43" s="54">
        <f t="shared" si="5"/>
        <v>0</v>
      </c>
      <c r="G43" s="55"/>
      <c r="H43" s="55"/>
      <c r="I43" s="55"/>
      <c r="J43" s="56">
        <f t="shared" si="1"/>
        <v>0</v>
      </c>
    </row>
    <row r="44" spans="2:10" s="53" customFormat="1" ht="16.5" x14ac:dyDescent="0.3">
      <c r="B44" s="62"/>
      <c r="C44" s="62" t="s">
        <v>111</v>
      </c>
      <c r="D44" s="62" t="s">
        <v>112</v>
      </c>
      <c r="E44" s="54">
        <f>'SOB 2019'!F54</f>
        <v>0</v>
      </c>
      <c r="F44" s="54">
        <f t="shared" ref="F44:F46" si="6">E44/4</f>
        <v>0</v>
      </c>
      <c r="G44" s="55"/>
      <c r="H44" s="55"/>
      <c r="I44" s="55"/>
      <c r="J44" s="56">
        <f t="shared" si="1"/>
        <v>0</v>
      </c>
    </row>
    <row r="45" spans="2:10" s="53" customFormat="1" ht="16.5" x14ac:dyDescent="0.3">
      <c r="B45" s="62"/>
      <c r="C45" s="62" t="s">
        <v>113</v>
      </c>
      <c r="D45" s="62"/>
      <c r="E45" s="54">
        <f>'SOB 2019'!F55</f>
        <v>0</v>
      </c>
      <c r="F45" s="54">
        <f t="shared" si="6"/>
        <v>0</v>
      </c>
      <c r="G45" s="55"/>
      <c r="H45" s="55"/>
      <c r="I45" s="55"/>
      <c r="J45" s="56">
        <f t="shared" si="1"/>
        <v>0</v>
      </c>
    </row>
    <row r="46" spans="2:10" s="53" customFormat="1" ht="16.5" x14ac:dyDescent="0.3">
      <c r="B46" s="62"/>
      <c r="C46" s="62" t="s">
        <v>114</v>
      </c>
      <c r="D46" s="66" t="s">
        <v>115</v>
      </c>
      <c r="E46" s="54">
        <f>'SOB 2019'!F56</f>
        <v>0</v>
      </c>
      <c r="F46" s="54">
        <f t="shared" si="6"/>
        <v>0</v>
      </c>
      <c r="G46" s="55"/>
      <c r="H46" s="55"/>
      <c r="I46" s="55"/>
      <c r="J46" s="56">
        <f t="shared" si="1"/>
        <v>0</v>
      </c>
    </row>
    <row r="47" spans="2:10" s="53" customFormat="1" ht="16.5" x14ac:dyDescent="0.3">
      <c r="B47" s="62"/>
      <c r="C47" s="62" t="s">
        <v>116</v>
      </c>
      <c r="D47" s="62" t="s">
        <v>117</v>
      </c>
      <c r="E47" s="54">
        <f>'SOB 2019'!F57</f>
        <v>0</v>
      </c>
      <c r="F47" s="54">
        <f t="shared" ref="F47:F61" si="7">E47/4</f>
        <v>0</v>
      </c>
      <c r="G47" s="55"/>
      <c r="H47" s="55"/>
      <c r="I47" s="55"/>
      <c r="J47" s="56">
        <f t="shared" si="1"/>
        <v>0</v>
      </c>
    </row>
    <row r="48" spans="2:10" s="53" customFormat="1" ht="16.5" x14ac:dyDescent="0.3">
      <c r="B48" s="62"/>
      <c r="C48" s="62" t="s">
        <v>118</v>
      </c>
      <c r="D48" s="62" t="s">
        <v>119</v>
      </c>
      <c r="E48" s="54">
        <f>'SOB 2019'!F58</f>
        <v>0</v>
      </c>
      <c r="F48" s="54">
        <f t="shared" si="7"/>
        <v>0</v>
      </c>
      <c r="G48" s="55"/>
      <c r="H48" s="55"/>
      <c r="I48" s="55"/>
      <c r="J48" s="56">
        <f t="shared" si="1"/>
        <v>0</v>
      </c>
    </row>
    <row r="49" spans="2:10" s="53" customFormat="1" ht="16.5" x14ac:dyDescent="0.3">
      <c r="B49" s="62"/>
      <c r="C49" s="62" t="s">
        <v>120</v>
      </c>
      <c r="D49" s="62" t="s">
        <v>121</v>
      </c>
      <c r="E49" s="54">
        <f>'SOB 2019'!F59</f>
        <v>0</v>
      </c>
      <c r="F49" s="54">
        <f t="shared" si="7"/>
        <v>0</v>
      </c>
      <c r="G49" s="55"/>
      <c r="H49" s="55"/>
      <c r="I49" s="55"/>
      <c r="J49" s="56">
        <f t="shared" si="1"/>
        <v>0</v>
      </c>
    </row>
    <row r="50" spans="2:10" s="53" customFormat="1" ht="16.5" x14ac:dyDescent="0.3">
      <c r="B50" s="62"/>
      <c r="C50" s="67" t="s">
        <v>205</v>
      </c>
      <c r="D50" s="62" t="s">
        <v>206</v>
      </c>
      <c r="E50" s="54">
        <f>'SOB 2019'!F60</f>
        <v>0</v>
      </c>
      <c r="F50" s="54">
        <f t="shared" si="7"/>
        <v>0</v>
      </c>
      <c r="G50" s="55"/>
      <c r="H50" s="55"/>
      <c r="I50" s="55"/>
      <c r="J50" s="56">
        <f t="shared" si="1"/>
        <v>0</v>
      </c>
    </row>
    <row r="51" spans="2:10" s="53" customFormat="1" ht="16.5" x14ac:dyDescent="0.3">
      <c r="B51" s="62"/>
      <c r="C51" s="67" t="s">
        <v>122</v>
      </c>
      <c r="D51" s="62" t="s">
        <v>123</v>
      </c>
      <c r="E51" s="54">
        <f>'SOB 2019'!F61</f>
        <v>0</v>
      </c>
      <c r="F51" s="54">
        <f t="shared" si="7"/>
        <v>0</v>
      </c>
      <c r="G51" s="55"/>
      <c r="H51" s="55"/>
      <c r="I51" s="55"/>
      <c r="J51" s="56">
        <f t="shared" si="1"/>
        <v>0</v>
      </c>
    </row>
    <row r="52" spans="2:10" s="53" customFormat="1" ht="16.5" x14ac:dyDescent="0.3">
      <c r="B52" s="83" t="s">
        <v>124</v>
      </c>
      <c r="C52" s="83"/>
      <c r="D52" s="62"/>
      <c r="E52" s="54"/>
      <c r="F52" s="54"/>
      <c r="G52" s="55"/>
      <c r="H52" s="55"/>
      <c r="I52" s="55"/>
      <c r="J52" s="56"/>
    </row>
    <row r="53" spans="2:10" s="53" customFormat="1" ht="16.5" x14ac:dyDescent="0.3">
      <c r="B53" s="62"/>
      <c r="C53" s="62" t="s">
        <v>125</v>
      </c>
      <c r="D53" s="62" t="s">
        <v>126</v>
      </c>
      <c r="E53" s="54">
        <f>'SOB 2019'!F63</f>
        <v>0</v>
      </c>
      <c r="F53" s="54">
        <f t="shared" si="7"/>
        <v>0</v>
      </c>
      <c r="G53" s="55"/>
      <c r="H53" s="55"/>
      <c r="I53" s="55"/>
      <c r="J53" s="56">
        <f t="shared" si="1"/>
        <v>0</v>
      </c>
    </row>
    <row r="54" spans="2:10" s="53" customFormat="1" ht="16.5" x14ac:dyDescent="0.3">
      <c r="B54" s="83" t="s">
        <v>127</v>
      </c>
      <c r="C54" s="83"/>
      <c r="D54" s="62"/>
      <c r="E54" s="54"/>
      <c r="F54" s="54"/>
      <c r="G54" s="55"/>
      <c r="H54" s="55"/>
      <c r="I54" s="55"/>
      <c r="J54" s="56"/>
    </row>
    <row r="55" spans="2:10" s="53" customFormat="1" ht="16.5" x14ac:dyDescent="0.3">
      <c r="B55" s="62"/>
      <c r="C55" s="62" t="s">
        <v>127</v>
      </c>
      <c r="D55" s="66" t="s">
        <v>128</v>
      </c>
      <c r="E55" s="54">
        <f>'SOB 2019'!F65</f>
        <v>0</v>
      </c>
      <c r="F55" s="54">
        <f t="shared" si="7"/>
        <v>0</v>
      </c>
      <c r="G55" s="55"/>
      <c r="H55" s="55"/>
      <c r="I55" s="55"/>
      <c r="J55" s="56">
        <f t="shared" si="1"/>
        <v>0</v>
      </c>
    </row>
    <row r="56" spans="2:10" s="53" customFormat="1" ht="16.5" x14ac:dyDescent="0.3">
      <c r="B56" s="83" t="s">
        <v>129</v>
      </c>
      <c r="C56" s="83"/>
      <c r="D56" s="62"/>
      <c r="E56" s="54"/>
      <c r="F56" s="54"/>
      <c r="G56" s="55"/>
      <c r="H56" s="55"/>
      <c r="I56" s="55"/>
      <c r="J56" s="56"/>
    </row>
    <row r="57" spans="2:10" s="53" customFormat="1" ht="16.5" x14ac:dyDescent="0.3">
      <c r="B57" s="62"/>
      <c r="C57" s="62" t="s">
        <v>130</v>
      </c>
      <c r="D57" s="62" t="s">
        <v>131</v>
      </c>
      <c r="E57" s="54">
        <f>'SOB 2019'!F67</f>
        <v>0</v>
      </c>
      <c r="F57" s="54">
        <f t="shared" si="7"/>
        <v>0</v>
      </c>
      <c r="G57" s="55"/>
      <c r="H57" s="55"/>
      <c r="I57" s="55"/>
      <c r="J57" s="56">
        <f t="shared" si="1"/>
        <v>0</v>
      </c>
    </row>
    <row r="58" spans="2:10" s="53" customFormat="1" ht="16.5" x14ac:dyDescent="0.3">
      <c r="B58" s="62"/>
      <c r="C58" s="62" t="s">
        <v>177</v>
      </c>
      <c r="D58" s="62" t="s">
        <v>189</v>
      </c>
      <c r="E58" s="54">
        <f>'SOB 2019'!F68</f>
        <v>0</v>
      </c>
      <c r="F58" s="54">
        <f t="shared" si="7"/>
        <v>0</v>
      </c>
      <c r="G58" s="55"/>
      <c r="H58" s="55"/>
      <c r="I58" s="55"/>
      <c r="J58" s="56">
        <f t="shared" si="1"/>
        <v>0</v>
      </c>
    </row>
    <row r="59" spans="2:10" s="53" customFormat="1" ht="16.5" x14ac:dyDescent="0.3">
      <c r="B59" s="62"/>
      <c r="C59" s="62" t="s">
        <v>178</v>
      </c>
      <c r="D59" s="62" t="s">
        <v>190</v>
      </c>
      <c r="E59" s="54">
        <f>'SOB 2019'!F69</f>
        <v>0</v>
      </c>
      <c r="F59" s="54">
        <f t="shared" si="7"/>
        <v>0</v>
      </c>
      <c r="G59" s="55"/>
      <c r="H59" s="55"/>
      <c r="I59" s="55"/>
      <c r="J59" s="56">
        <f t="shared" si="1"/>
        <v>0</v>
      </c>
    </row>
    <row r="60" spans="2:10" s="53" customFormat="1" ht="16.5" x14ac:dyDescent="0.3">
      <c r="B60" s="62"/>
      <c r="C60" s="62" t="s">
        <v>179</v>
      </c>
      <c r="D60" s="62" t="s">
        <v>191</v>
      </c>
      <c r="E60" s="54">
        <f>'SOB 2019'!F70</f>
        <v>0</v>
      </c>
      <c r="F60" s="54">
        <f t="shared" si="7"/>
        <v>0</v>
      </c>
      <c r="G60" s="55"/>
      <c r="H60" s="55"/>
      <c r="I60" s="55"/>
      <c r="J60" s="56">
        <f t="shared" si="1"/>
        <v>0</v>
      </c>
    </row>
    <row r="61" spans="2:10" s="53" customFormat="1" ht="16.5" x14ac:dyDescent="0.3">
      <c r="B61" s="62"/>
      <c r="C61" s="62" t="s">
        <v>179</v>
      </c>
      <c r="D61" s="62" t="s">
        <v>192</v>
      </c>
      <c r="E61" s="54">
        <f>'SOB 2019'!F71</f>
        <v>0</v>
      </c>
      <c r="F61" s="54">
        <f t="shared" si="7"/>
        <v>0</v>
      </c>
      <c r="G61" s="55"/>
      <c r="H61" s="55"/>
      <c r="I61" s="55"/>
      <c r="J61" s="56">
        <f t="shared" si="1"/>
        <v>0</v>
      </c>
    </row>
    <row r="62" spans="2:10" s="53" customFormat="1" ht="16.5" x14ac:dyDescent="0.25">
      <c r="B62" s="57" t="s">
        <v>222</v>
      </c>
      <c r="D62" s="50"/>
      <c r="E62" s="58">
        <f>SUM(E8:E61)</f>
        <v>0</v>
      </c>
      <c r="F62" s="68">
        <f>SUM(F8:F61)</f>
        <v>0</v>
      </c>
      <c r="G62" s="68">
        <f>SUM(G8:G61)</f>
        <v>0</v>
      </c>
      <c r="H62" s="68">
        <f>SUM(H8:H61)</f>
        <v>0</v>
      </c>
      <c r="I62" s="68">
        <f t="shared" ref="I62" si="8">SUM(I8:I61)</f>
        <v>0</v>
      </c>
      <c r="J62" s="70">
        <f t="shared" ref="J62" si="9">SUM(J8:J61)</f>
        <v>0</v>
      </c>
    </row>
    <row r="63" spans="2:10" s="53" customFormat="1" ht="17.25" thickBot="1" x14ac:dyDescent="0.3">
      <c r="B63" s="57" t="s">
        <v>223</v>
      </c>
      <c r="D63" s="50"/>
      <c r="E63" s="59"/>
      <c r="F63" s="60">
        <f>F62-(F62*0.05)</f>
        <v>0</v>
      </c>
      <c r="G63" s="60">
        <f>G62-(G62*0.05)</f>
        <v>0</v>
      </c>
      <c r="H63" s="60">
        <f>H62-(H62*0.05)</f>
        <v>0</v>
      </c>
      <c r="I63" s="60">
        <f>I62-(I62*0.05)</f>
        <v>0</v>
      </c>
      <c r="J63" s="71">
        <f>J62-(J62*0.05)</f>
        <v>0</v>
      </c>
    </row>
    <row r="64" spans="2:10" s="53" customFormat="1" ht="17.25" thickTop="1" x14ac:dyDescent="0.25">
      <c r="D64" s="50"/>
      <c r="E64" s="51"/>
      <c r="F64" s="51"/>
      <c r="G64" s="51"/>
      <c r="H64" s="51"/>
      <c r="I64" s="51"/>
      <c r="J64" s="52"/>
    </row>
    <row r="65" spans="4:10" s="53" customFormat="1" ht="16.5" x14ac:dyDescent="0.25">
      <c r="D65" s="50"/>
      <c r="E65" s="51"/>
      <c r="F65" s="51"/>
      <c r="G65" s="51"/>
      <c r="H65" s="51"/>
      <c r="I65" s="51"/>
      <c r="J65" s="52"/>
    </row>
    <row r="66" spans="4:10" s="53" customFormat="1" ht="16.5" x14ac:dyDescent="0.25">
      <c r="D66" s="50"/>
      <c r="E66" s="51"/>
      <c r="F66" s="51"/>
      <c r="G66" s="51"/>
      <c r="H66" s="51"/>
      <c r="I66" s="51"/>
      <c r="J66" s="52"/>
    </row>
    <row r="67" spans="4:10" s="53" customFormat="1" ht="16.5" x14ac:dyDescent="0.25">
      <c r="D67" s="50"/>
      <c r="E67" s="51"/>
      <c r="F67" s="51"/>
      <c r="G67" s="51"/>
      <c r="H67" s="51"/>
      <c r="I67" s="51"/>
      <c r="J67" s="52"/>
    </row>
    <row r="68" spans="4:10" s="53" customFormat="1" ht="16.5" x14ac:dyDescent="0.25">
      <c r="D68" s="50"/>
      <c r="E68" s="51"/>
      <c r="F68" s="51"/>
      <c r="G68" s="51"/>
      <c r="H68" s="51"/>
      <c r="I68" s="51"/>
      <c r="J68" s="52"/>
    </row>
    <row r="69" spans="4:10" s="53" customFormat="1" ht="16.5" x14ac:dyDescent="0.25">
      <c r="D69" s="50"/>
      <c r="E69" s="51"/>
      <c r="F69" s="51"/>
      <c r="G69" s="51"/>
      <c r="H69" s="51"/>
      <c r="I69" s="51"/>
      <c r="J69" s="52"/>
    </row>
    <row r="70" spans="4:10" s="53" customFormat="1" ht="16.5" x14ac:dyDescent="0.25">
      <c r="D70" s="50"/>
      <c r="E70" s="51"/>
      <c r="F70" s="51"/>
      <c r="G70" s="51"/>
      <c r="H70" s="51"/>
      <c r="I70" s="51"/>
      <c r="J70" s="52"/>
    </row>
    <row r="71" spans="4:10" s="53" customFormat="1" ht="16.5" x14ac:dyDescent="0.25">
      <c r="D71" s="50"/>
      <c r="E71" s="51"/>
      <c r="F71" s="51"/>
      <c r="G71" s="51"/>
      <c r="H71" s="51"/>
      <c r="I71" s="51"/>
      <c r="J71" s="52"/>
    </row>
    <row r="72" spans="4:10" s="53" customFormat="1" ht="16.5" x14ac:dyDescent="0.25">
      <c r="D72" s="50"/>
      <c r="E72" s="51"/>
      <c r="F72" s="51"/>
      <c r="G72" s="51"/>
      <c r="H72" s="51"/>
      <c r="I72" s="51"/>
      <c r="J72" s="52"/>
    </row>
    <row r="73" spans="4:10" s="53" customFormat="1" ht="16.5" x14ac:dyDescent="0.25">
      <c r="D73" s="50"/>
      <c r="E73" s="51"/>
      <c r="F73" s="51"/>
      <c r="G73" s="51"/>
      <c r="H73" s="51"/>
      <c r="I73" s="51"/>
      <c r="J73" s="52"/>
    </row>
    <row r="74" spans="4:10" s="53" customFormat="1" ht="16.5" x14ac:dyDescent="0.25">
      <c r="D74" s="50"/>
      <c r="E74" s="51"/>
      <c r="F74" s="51"/>
      <c r="G74" s="51"/>
      <c r="H74" s="51"/>
      <c r="I74" s="51"/>
      <c r="J74" s="52"/>
    </row>
    <row r="75" spans="4:10" s="53" customFormat="1" ht="16.5" x14ac:dyDescent="0.25">
      <c r="D75" s="50"/>
      <c r="E75" s="51"/>
      <c r="F75" s="51"/>
      <c r="G75" s="51"/>
      <c r="H75" s="51"/>
      <c r="I75" s="51"/>
      <c r="J75" s="52"/>
    </row>
    <row r="76" spans="4:10" s="53" customFormat="1" ht="16.5" x14ac:dyDescent="0.25">
      <c r="D76" s="50"/>
      <c r="E76" s="51"/>
      <c r="F76" s="51"/>
      <c r="G76" s="51"/>
      <c r="H76" s="51"/>
      <c r="I76" s="51"/>
      <c r="J76" s="52"/>
    </row>
    <row r="77" spans="4:10" s="53" customFormat="1" ht="16.5" x14ac:dyDescent="0.25">
      <c r="D77" s="50"/>
      <c r="E77" s="51"/>
      <c r="F77" s="51"/>
      <c r="G77" s="51"/>
      <c r="H77" s="51"/>
      <c r="I77" s="51"/>
      <c r="J77" s="52"/>
    </row>
    <row r="78" spans="4:10" s="53" customFormat="1" ht="16.5" x14ac:dyDescent="0.25">
      <c r="D78" s="50"/>
      <c r="E78" s="51"/>
      <c r="F78" s="51"/>
      <c r="G78" s="51"/>
      <c r="H78" s="51"/>
      <c r="I78" s="51"/>
      <c r="J78" s="52"/>
    </row>
    <row r="79" spans="4:10" s="53" customFormat="1" ht="16.5" x14ac:dyDescent="0.25">
      <c r="D79" s="50"/>
      <c r="E79" s="51"/>
      <c r="F79" s="51"/>
      <c r="G79" s="51"/>
      <c r="H79" s="51"/>
      <c r="I79" s="51"/>
      <c r="J79" s="52"/>
    </row>
    <row r="80" spans="4:10" s="53" customFormat="1" ht="16.5" x14ac:dyDescent="0.25">
      <c r="D80" s="50"/>
      <c r="E80" s="51"/>
      <c r="F80" s="51"/>
      <c r="G80" s="51"/>
      <c r="H80" s="51"/>
      <c r="I80" s="51"/>
      <c r="J80" s="52"/>
    </row>
    <row r="81" spans="4:10" s="53" customFormat="1" ht="16.5" x14ac:dyDescent="0.25">
      <c r="D81" s="50"/>
      <c r="E81" s="51"/>
      <c r="F81" s="51"/>
      <c r="G81" s="51"/>
      <c r="H81" s="51"/>
      <c r="I81" s="51"/>
      <c r="J81" s="52"/>
    </row>
    <row r="82" spans="4:10" s="53" customFormat="1" ht="16.5" x14ac:dyDescent="0.25">
      <c r="D82" s="50"/>
      <c r="E82" s="51"/>
      <c r="F82" s="51"/>
      <c r="G82" s="51"/>
      <c r="H82" s="51"/>
      <c r="I82" s="51"/>
      <c r="J82" s="52"/>
    </row>
    <row r="83" spans="4:10" s="53" customFormat="1" ht="16.5" x14ac:dyDescent="0.25">
      <c r="D83" s="50"/>
      <c r="E83" s="51"/>
      <c r="F83" s="51"/>
      <c r="G83" s="51"/>
      <c r="H83" s="51"/>
      <c r="I83" s="51"/>
      <c r="J83" s="52"/>
    </row>
    <row r="84" spans="4:10" s="53" customFormat="1" ht="16.5" x14ac:dyDescent="0.25">
      <c r="D84" s="50"/>
      <c r="E84" s="51"/>
      <c r="F84" s="51"/>
      <c r="G84" s="51"/>
      <c r="H84" s="51"/>
      <c r="I84" s="51"/>
      <c r="J84" s="52"/>
    </row>
    <row r="85" spans="4:10" s="53" customFormat="1" ht="16.5" x14ac:dyDescent="0.25">
      <c r="D85" s="50"/>
      <c r="E85" s="51"/>
      <c r="F85" s="51"/>
      <c r="G85" s="51"/>
      <c r="H85" s="51"/>
      <c r="I85" s="51"/>
      <c r="J85" s="52"/>
    </row>
    <row r="86" spans="4:10" s="53" customFormat="1" ht="16.5" x14ac:dyDescent="0.25">
      <c r="D86" s="50"/>
      <c r="E86" s="51"/>
      <c r="F86" s="51"/>
      <c r="G86" s="51"/>
      <c r="H86" s="51"/>
      <c r="I86" s="51"/>
      <c r="J86" s="52"/>
    </row>
    <row r="87" spans="4:10" s="53" customFormat="1" ht="16.5" x14ac:dyDescent="0.25">
      <c r="D87" s="50"/>
      <c r="E87" s="51"/>
      <c r="F87" s="51"/>
      <c r="G87" s="51"/>
      <c r="H87" s="51"/>
      <c r="I87" s="51"/>
      <c r="J87" s="52"/>
    </row>
    <row r="88" spans="4:10" s="53" customFormat="1" ht="16.5" x14ac:dyDescent="0.25">
      <c r="D88" s="50"/>
      <c r="E88" s="51"/>
      <c r="F88" s="51"/>
      <c r="G88" s="51"/>
      <c r="H88" s="51"/>
      <c r="I88" s="51"/>
      <c r="J88" s="52"/>
    </row>
    <row r="89" spans="4:10" s="53" customFormat="1" ht="16.5" x14ac:dyDescent="0.25">
      <c r="D89" s="50"/>
      <c r="E89" s="51"/>
      <c r="F89" s="51"/>
      <c r="G89" s="51"/>
      <c r="H89" s="51"/>
      <c r="I89" s="51"/>
      <c r="J89" s="52"/>
    </row>
    <row r="90" spans="4:10" s="53" customFormat="1" ht="16.5" x14ac:dyDescent="0.25">
      <c r="D90" s="50"/>
      <c r="E90" s="51"/>
      <c r="F90" s="51"/>
      <c r="G90" s="51"/>
      <c r="H90" s="51"/>
      <c r="I90" s="51"/>
      <c r="J90" s="52"/>
    </row>
    <row r="91" spans="4:10" s="53" customFormat="1" ht="16.5" x14ac:dyDescent="0.25">
      <c r="D91" s="50"/>
      <c r="E91" s="51"/>
      <c r="F91" s="51"/>
      <c r="G91" s="51"/>
      <c r="H91" s="51"/>
      <c r="I91" s="51"/>
      <c r="J91" s="52"/>
    </row>
    <row r="92" spans="4:10" s="53" customFormat="1" ht="16.5" x14ac:dyDescent="0.25">
      <c r="D92" s="50"/>
      <c r="E92" s="51"/>
      <c r="F92" s="51"/>
      <c r="G92" s="51"/>
      <c r="H92" s="51"/>
      <c r="I92" s="51"/>
      <c r="J92" s="52"/>
    </row>
    <row r="93" spans="4:10" s="53" customFormat="1" ht="16.5" x14ac:dyDescent="0.25">
      <c r="D93" s="50"/>
      <c r="E93" s="51"/>
      <c r="F93" s="51"/>
      <c r="G93" s="51"/>
      <c r="H93" s="51"/>
      <c r="I93" s="51"/>
      <c r="J93" s="52"/>
    </row>
    <row r="94" spans="4:10" s="53" customFormat="1" ht="16.5" x14ac:dyDescent="0.25">
      <c r="D94" s="50"/>
      <c r="E94" s="51"/>
      <c r="F94" s="51"/>
      <c r="G94" s="51"/>
      <c r="H94" s="51"/>
      <c r="I94" s="51"/>
      <c r="J94" s="52"/>
    </row>
    <row r="95" spans="4:10" s="53" customFormat="1" ht="16.5" x14ac:dyDescent="0.25">
      <c r="D95" s="50"/>
      <c r="E95" s="51"/>
      <c r="F95" s="51"/>
      <c r="G95" s="51"/>
      <c r="H95" s="51"/>
      <c r="I95" s="51"/>
      <c r="J95" s="52"/>
    </row>
    <row r="96" spans="4:10" s="53" customFormat="1" ht="16.5" x14ac:dyDescent="0.25">
      <c r="D96" s="50"/>
      <c r="E96" s="51"/>
      <c r="F96" s="51"/>
      <c r="G96" s="51"/>
      <c r="H96" s="51"/>
      <c r="I96" s="51"/>
      <c r="J96" s="52"/>
    </row>
    <row r="97" spans="4:10" s="53" customFormat="1" ht="16.5" x14ac:dyDescent="0.25">
      <c r="D97" s="50"/>
      <c r="E97" s="51"/>
      <c r="F97" s="51"/>
      <c r="G97" s="51"/>
      <c r="H97" s="51"/>
      <c r="I97" s="51"/>
      <c r="J97" s="52"/>
    </row>
    <row r="98" spans="4:10" s="53" customFormat="1" ht="16.5" x14ac:dyDescent="0.25">
      <c r="D98" s="50"/>
      <c r="E98" s="51"/>
      <c r="F98" s="51"/>
      <c r="G98" s="51"/>
      <c r="H98" s="51"/>
      <c r="I98" s="51"/>
      <c r="J98" s="52"/>
    </row>
    <row r="99" spans="4:10" s="53" customFormat="1" ht="16.5" x14ac:dyDescent="0.25">
      <c r="D99" s="50"/>
      <c r="E99" s="51"/>
      <c r="F99" s="51"/>
      <c r="G99" s="51"/>
      <c r="H99" s="51"/>
      <c r="I99" s="51"/>
      <c r="J99" s="52"/>
    </row>
    <row r="100" spans="4:10" s="53" customFormat="1" ht="16.5" x14ac:dyDescent="0.25">
      <c r="D100" s="50"/>
      <c r="E100" s="51"/>
      <c r="F100" s="51"/>
      <c r="G100" s="51"/>
      <c r="H100" s="51"/>
      <c r="I100" s="51"/>
      <c r="J100" s="52"/>
    </row>
    <row r="101" spans="4:10" s="53" customFormat="1" ht="16.5" x14ac:dyDescent="0.25">
      <c r="D101" s="50"/>
      <c r="E101" s="51"/>
      <c r="F101" s="51"/>
      <c r="G101" s="51"/>
      <c r="H101" s="51"/>
      <c r="I101" s="51"/>
      <c r="J101" s="52"/>
    </row>
    <row r="102" spans="4:10" s="53" customFormat="1" ht="16.5" x14ac:dyDescent="0.25">
      <c r="D102" s="50"/>
      <c r="E102" s="51"/>
      <c r="F102" s="51"/>
      <c r="G102" s="51"/>
      <c r="H102" s="51"/>
      <c r="I102" s="51"/>
      <c r="J102" s="52"/>
    </row>
    <row r="103" spans="4:10" s="53" customFormat="1" ht="16.5" x14ac:dyDescent="0.25">
      <c r="D103" s="50"/>
      <c r="E103" s="51"/>
      <c r="F103" s="51"/>
      <c r="G103" s="51"/>
      <c r="H103" s="51"/>
      <c r="I103" s="51"/>
      <c r="J103" s="52"/>
    </row>
    <row r="104" spans="4:10" s="53" customFormat="1" ht="16.5" x14ac:dyDescent="0.25">
      <c r="D104" s="50"/>
      <c r="E104" s="51"/>
      <c r="F104" s="51"/>
      <c r="G104" s="51"/>
      <c r="H104" s="51"/>
      <c r="I104" s="51"/>
      <c r="J104" s="52"/>
    </row>
    <row r="105" spans="4:10" s="53" customFormat="1" ht="16.5" x14ac:dyDescent="0.25">
      <c r="D105" s="50"/>
      <c r="E105" s="51"/>
      <c r="F105" s="51"/>
      <c r="G105" s="51"/>
      <c r="H105" s="51"/>
      <c r="I105" s="51"/>
      <c r="J105" s="52"/>
    </row>
    <row r="106" spans="4:10" s="53" customFormat="1" ht="16.5" x14ac:dyDescent="0.25">
      <c r="D106" s="50"/>
      <c r="E106" s="51"/>
      <c r="F106" s="51"/>
      <c r="G106" s="51"/>
      <c r="H106" s="51"/>
      <c r="I106" s="51"/>
      <c r="J106" s="52"/>
    </row>
    <row r="107" spans="4:10" s="53" customFormat="1" ht="16.5" x14ac:dyDescent="0.25">
      <c r="D107" s="50"/>
      <c r="E107" s="51"/>
      <c r="F107" s="51"/>
      <c r="G107" s="51"/>
      <c r="H107" s="51"/>
      <c r="I107" s="51"/>
      <c r="J107" s="52"/>
    </row>
    <row r="108" spans="4:10" s="53" customFormat="1" ht="16.5" x14ac:dyDescent="0.25">
      <c r="D108" s="50"/>
      <c r="E108" s="51"/>
      <c r="F108" s="51"/>
      <c r="G108" s="51"/>
      <c r="H108" s="51"/>
      <c r="I108" s="51"/>
      <c r="J108" s="52"/>
    </row>
    <row r="109" spans="4:10" s="53" customFormat="1" ht="16.5" x14ac:dyDescent="0.25">
      <c r="D109" s="50"/>
      <c r="E109" s="51"/>
      <c r="F109" s="51"/>
      <c r="G109" s="51"/>
      <c r="H109" s="51"/>
      <c r="I109" s="51"/>
      <c r="J109" s="52"/>
    </row>
    <row r="110" spans="4:10" s="53" customFormat="1" ht="16.5" x14ac:dyDescent="0.25">
      <c r="D110" s="50"/>
      <c r="E110" s="51"/>
      <c r="F110" s="51"/>
      <c r="G110" s="51"/>
      <c r="H110" s="51"/>
      <c r="I110" s="51"/>
      <c r="J110" s="52"/>
    </row>
    <row r="111" spans="4:10" s="53" customFormat="1" ht="16.5" x14ac:dyDescent="0.25">
      <c r="D111" s="50"/>
      <c r="E111" s="51"/>
      <c r="F111" s="51"/>
      <c r="G111" s="51"/>
      <c r="H111" s="51"/>
      <c r="I111" s="51"/>
      <c r="J111" s="52"/>
    </row>
    <row r="112" spans="4:10" s="53" customFormat="1" ht="16.5" x14ac:dyDescent="0.25">
      <c r="D112" s="50"/>
      <c r="E112" s="51"/>
      <c r="F112" s="51"/>
      <c r="G112" s="51"/>
      <c r="H112" s="51"/>
      <c r="I112" s="51"/>
      <c r="J112" s="52"/>
    </row>
    <row r="113" spans="4:10" s="53" customFormat="1" ht="16.5" x14ac:dyDescent="0.25">
      <c r="D113" s="50"/>
      <c r="E113" s="51"/>
      <c r="F113" s="51"/>
      <c r="G113" s="51"/>
      <c r="H113" s="51"/>
      <c r="I113" s="51"/>
      <c r="J113" s="52"/>
    </row>
    <row r="114" spans="4:10" s="53" customFormat="1" ht="16.5" x14ac:dyDescent="0.25">
      <c r="D114" s="50"/>
      <c r="E114" s="51"/>
      <c r="F114" s="51"/>
      <c r="G114" s="51"/>
      <c r="H114" s="51"/>
      <c r="I114" s="51"/>
      <c r="J114" s="52"/>
    </row>
    <row r="115" spans="4:10" s="53" customFormat="1" ht="16.5" x14ac:dyDescent="0.25">
      <c r="D115" s="50"/>
      <c r="E115" s="51"/>
      <c r="F115" s="51"/>
      <c r="G115" s="51"/>
      <c r="H115" s="51"/>
      <c r="I115" s="51"/>
      <c r="J115" s="52"/>
    </row>
    <row r="116" spans="4:10" s="53" customFormat="1" ht="16.5" x14ac:dyDescent="0.25">
      <c r="D116" s="50"/>
      <c r="E116" s="51"/>
      <c r="F116" s="51"/>
      <c r="G116" s="51"/>
      <c r="H116" s="51"/>
      <c r="I116" s="51"/>
      <c r="J116" s="52"/>
    </row>
    <row r="117" spans="4:10" s="53" customFormat="1" ht="16.5" x14ac:dyDescent="0.25">
      <c r="D117" s="50"/>
      <c r="E117" s="51"/>
      <c r="F117" s="51"/>
      <c r="G117" s="51"/>
      <c r="H117" s="51"/>
      <c r="I117" s="51"/>
      <c r="J117" s="52"/>
    </row>
    <row r="118" spans="4:10" s="53" customFormat="1" ht="16.5" x14ac:dyDescent="0.25">
      <c r="D118" s="50"/>
      <c r="E118" s="51"/>
      <c r="F118" s="51"/>
      <c r="G118" s="51"/>
      <c r="H118" s="51"/>
      <c r="I118" s="51"/>
      <c r="J118" s="52"/>
    </row>
    <row r="119" spans="4:10" s="53" customFormat="1" ht="16.5" x14ac:dyDescent="0.25">
      <c r="D119" s="50"/>
      <c r="E119" s="51"/>
      <c r="F119" s="51"/>
      <c r="G119" s="51"/>
      <c r="H119" s="51"/>
      <c r="I119" s="51"/>
      <c r="J119" s="52"/>
    </row>
    <row r="120" spans="4:10" s="53" customFormat="1" ht="16.5" x14ac:dyDescent="0.25">
      <c r="D120" s="50"/>
      <c r="E120" s="51"/>
      <c r="F120" s="51"/>
      <c r="G120" s="51"/>
      <c r="H120" s="51"/>
      <c r="I120" s="51"/>
      <c r="J120" s="52"/>
    </row>
    <row r="121" spans="4:10" s="53" customFormat="1" ht="16.5" x14ac:dyDescent="0.25">
      <c r="D121" s="50"/>
      <c r="E121" s="51"/>
      <c r="F121" s="51"/>
      <c r="G121" s="51"/>
      <c r="H121" s="51"/>
      <c r="I121" s="51"/>
      <c r="J121" s="52"/>
    </row>
    <row r="122" spans="4:10" s="53" customFormat="1" ht="16.5" x14ac:dyDescent="0.25">
      <c r="D122" s="50"/>
      <c r="E122" s="51"/>
      <c r="F122" s="51"/>
      <c r="G122" s="51"/>
      <c r="H122" s="51"/>
      <c r="I122" s="51"/>
      <c r="J122" s="52"/>
    </row>
    <row r="123" spans="4:10" s="53" customFormat="1" ht="16.5" x14ac:dyDescent="0.25">
      <c r="D123" s="50"/>
      <c r="E123" s="51"/>
      <c r="F123" s="51"/>
      <c r="G123" s="51"/>
      <c r="H123" s="51"/>
      <c r="I123" s="51"/>
      <c r="J123" s="52"/>
    </row>
    <row r="124" spans="4:10" s="53" customFormat="1" ht="16.5" x14ac:dyDescent="0.25">
      <c r="D124" s="50"/>
      <c r="E124" s="51"/>
      <c r="F124" s="51"/>
      <c r="G124" s="51"/>
      <c r="H124" s="51"/>
      <c r="I124" s="51"/>
      <c r="J124" s="52"/>
    </row>
    <row r="125" spans="4:10" s="53" customFormat="1" ht="16.5" x14ac:dyDescent="0.25">
      <c r="D125" s="50"/>
      <c r="E125" s="51"/>
      <c r="F125" s="51"/>
      <c r="G125" s="51"/>
      <c r="H125" s="51"/>
      <c r="I125" s="51"/>
      <c r="J125" s="52"/>
    </row>
    <row r="126" spans="4:10" s="53" customFormat="1" ht="16.5" x14ac:dyDescent="0.25">
      <c r="D126" s="50"/>
      <c r="E126" s="51"/>
      <c r="F126" s="51"/>
      <c r="G126" s="51"/>
      <c r="H126" s="51"/>
      <c r="I126" s="51"/>
      <c r="J126" s="52"/>
    </row>
    <row r="127" spans="4:10" s="53" customFormat="1" ht="16.5" x14ac:dyDescent="0.25">
      <c r="D127" s="50"/>
      <c r="E127" s="51"/>
      <c r="F127" s="51"/>
      <c r="G127" s="51"/>
      <c r="H127" s="51"/>
      <c r="I127" s="51"/>
      <c r="J127" s="52"/>
    </row>
    <row r="128" spans="4:10" s="53" customFormat="1" ht="16.5" x14ac:dyDescent="0.25">
      <c r="D128" s="50"/>
      <c r="E128" s="51"/>
      <c r="F128" s="51"/>
      <c r="G128" s="51"/>
      <c r="H128" s="51"/>
      <c r="I128" s="51"/>
      <c r="J128" s="52"/>
    </row>
    <row r="129" spans="4:10" s="53" customFormat="1" ht="16.5" x14ac:dyDescent="0.25">
      <c r="D129" s="50"/>
      <c r="E129" s="51"/>
      <c r="F129" s="51"/>
      <c r="G129" s="51"/>
      <c r="H129" s="51"/>
      <c r="I129" s="51"/>
      <c r="J129" s="52"/>
    </row>
    <row r="130" spans="4:10" s="53" customFormat="1" ht="16.5" x14ac:dyDescent="0.25">
      <c r="D130" s="50"/>
      <c r="E130" s="51"/>
      <c r="F130" s="51"/>
      <c r="G130" s="51"/>
      <c r="H130" s="51"/>
      <c r="I130" s="51"/>
      <c r="J130" s="52"/>
    </row>
    <row r="131" spans="4:10" s="53" customFormat="1" ht="16.5" x14ac:dyDescent="0.25">
      <c r="D131" s="50"/>
      <c r="E131" s="51"/>
      <c r="F131" s="51"/>
      <c r="G131" s="51"/>
      <c r="H131" s="51"/>
      <c r="I131" s="51"/>
      <c r="J131" s="52"/>
    </row>
    <row r="132" spans="4:10" s="53" customFormat="1" ht="16.5" x14ac:dyDescent="0.25">
      <c r="D132" s="50"/>
      <c r="E132" s="51"/>
      <c r="F132" s="51"/>
      <c r="G132" s="51"/>
      <c r="H132" s="51"/>
      <c r="I132" s="51"/>
      <c r="J132" s="52"/>
    </row>
    <row r="133" spans="4:10" s="53" customFormat="1" ht="16.5" x14ac:dyDescent="0.25">
      <c r="D133" s="50"/>
      <c r="E133" s="51"/>
      <c r="F133" s="51"/>
      <c r="G133" s="51"/>
      <c r="H133" s="51"/>
      <c r="I133" s="51"/>
      <c r="J133" s="52"/>
    </row>
    <row r="134" spans="4:10" s="53" customFormat="1" ht="16.5" x14ac:dyDescent="0.25">
      <c r="D134" s="50"/>
      <c r="E134" s="51"/>
      <c r="F134" s="51"/>
      <c r="G134" s="51"/>
      <c r="H134" s="51"/>
      <c r="I134" s="51"/>
      <c r="J134" s="52"/>
    </row>
    <row r="135" spans="4:10" s="53" customFormat="1" ht="16.5" x14ac:dyDescent="0.25">
      <c r="D135" s="50"/>
      <c r="E135" s="51"/>
      <c r="F135" s="51"/>
      <c r="G135" s="51"/>
      <c r="H135" s="51"/>
      <c r="I135" s="51"/>
      <c r="J135" s="52"/>
    </row>
    <row r="136" spans="4:10" s="53" customFormat="1" ht="16.5" x14ac:dyDescent="0.25">
      <c r="D136" s="50"/>
      <c r="E136" s="51"/>
      <c r="F136" s="51"/>
      <c r="G136" s="51"/>
      <c r="H136" s="51"/>
      <c r="I136" s="51"/>
      <c r="J136" s="52"/>
    </row>
    <row r="137" spans="4:10" s="53" customFormat="1" ht="16.5" x14ac:dyDescent="0.25">
      <c r="D137" s="50"/>
      <c r="E137" s="51"/>
      <c r="F137" s="51"/>
      <c r="G137" s="51"/>
      <c r="H137" s="51"/>
      <c r="I137" s="51"/>
      <c r="J137" s="52"/>
    </row>
    <row r="138" spans="4:10" s="53" customFormat="1" ht="16.5" x14ac:dyDescent="0.25">
      <c r="D138" s="50"/>
      <c r="E138" s="51"/>
      <c r="F138" s="51"/>
      <c r="G138" s="51"/>
      <c r="H138" s="51"/>
      <c r="I138" s="51"/>
      <c r="J138" s="52"/>
    </row>
    <row r="139" spans="4:10" s="53" customFormat="1" ht="16.5" x14ac:dyDescent="0.25">
      <c r="D139" s="50"/>
      <c r="E139" s="51"/>
      <c r="F139" s="51"/>
      <c r="G139" s="51"/>
      <c r="H139" s="51"/>
      <c r="I139" s="51"/>
      <c r="J139" s="52"/>
    </row>
    <row r="140" spans="4:10" s="53" customFormat="1" ht="16.5" x14ac:dyDescent="0.25">
      <c r="D140" s="50"/>
      <c r="E140" s="51"/>
      <c r="F140" s="51"/>
      <c r="G140" s="51"/>
      <c r="H140" s="51"/>
      <c r="I140" s="51"/>
      <c r="J140" s="52"/>
    </row>
    <row r="141" spans="4:10" s="53" customFormat="1" ht="16.5" x14ac:dyDescent="0.25">
      <c r="D141" s="50"/>
      <c r="E141" s="51"/>
      <c r="F141" s="51"/>
      <c r="G141" s="51"/>
      <c r="H141" s="51"/>
      <c r="I141" s="51"/>
      <c r="J141" s="52"/>
    </row>
    <row r="142" spans="4:10" s="53" customFormat="1" ht="16.5" x14ac:dyDescent="0.25">
      <c r="D142" s="50"/>
      <c r="E142" s="51"/>
      <c r="F142" s="51"/>
      <c r="G142" s="51"/>
      <c r="H142" s="51"/>
      <c r="I142" s="51"/>
      <c r="J142" s="52"/>
    </row>
    <row r="143" spans="4:10" s="53" customFormat="1" ht="16.5" x14ac:dyDescent="0.25">
      <c r="D143" s="50"/>
      <c r="E143" s="51"/>
      <c r="F143" s="51"/>
      <c r="G143" s="51"/>
      <c r="H143" s="51"/>
      <c r="I143" s="51"/>
      <c r="J143" s="52"/>
    </row>
    <row r="144" spans="4:10" s="53" customFormat="1" ht="16.5" x14ac:dyDescent="0.25">
      <c r="D144" s="50"/>
      <c r="E144" s="51"/>
      <c r="F144" s="51"/>
      <c r="G144" s="51"/>
      <c r="H144" s="51"/>
      <c r="I144" s="51"/>
      <c r="J144" s="52"/>
    </row>
    <row r="145" spans="4:10" s="53" customFormat="1" ht="16.5" x14ac:dyDescent="0.25">
      <c r="D145" s="50"/>
      <c r="E145" s="51"/>
      <c r="F145" s="51"/>
      <c r="G145" s="51"/>
      <c r="H145" s="51"/>
      <c r="I145" s="51"/>
      <c r="J145" s="52"/>
    </row>
    <row r="146" spans="4:10" s="53" customFormat="1" ht="16.5" x14ac:dyDescent="0.25">
      <c r="D146" s="50"/>
      <c r="E146" s="51"/>
      <c r="F146" s="51"/>
      <c r="G146" s="51"/>
      <c r="H146" s="51"/>
      <c r="I146" s="51"/>
      <c r="J146" s="52"/>
    </row>
    <row r="147" spans="4:10" s="53" customFormat="1" ht="16.5" x14ac:dyDescent="0.25">
      <c r="D147" s="50"/>
      <c r="E147" s="51"/>
      <c r="F147" s="51"/>
      <c r="G147" s="51"/>
      <c r="H147" s="51"/>
      <c r="I147" s="51"/>
      <c r="J147" s="52"/>
    </row>
    <row r="148" spans="4:10" s="53" customFormat="1" ht="16.5" x14ac:dyDescent="0.25">
      <c r="D148" s="50"/>
      <c r="E148" s="51"/>
      <c r="F148" s="51"/>
      <c r="G148" s="51"/>
      <c r="H148" s="51"/>
      <c r="I148" s="51"/>
      <c r="J148" s="52"/>
    </row>
    <row r="149" spans="4:10" s="53" customFormat="1" ht="16.5" x14ac:dyDescent="0.25">
      <c r="D149" s="50"/>
      <c r="E149" s="51"/>
      <c r="F149" s="51"/>
      <c r="G149" s="51"/>
      <c r="H149" s="51"/>
      <c r="I149" s="51"/>
      <c r="J149" s="52"/>
    </row>
    <row r="150" spans="4:10" s="53" customFormat="1" ht="16.5" x14ac:dyDescent="0.25">
      <c r="D150" s="50"/>
      <c r="E150" s="51"/>
      <c r="F150" s="51"/>
      <c r="G150" s="51"/>
      <c r="H150" s="51"/>
      <c r="I150" s="51"/>
      <c r="J150" s="52"/>
    </row>
    <row r="151" spans="4:10" s="53" customFormat="1" ht="16.5" x14ac:dyDescent="0.25">
      <c r="D151" s="50"/>
      <c r="E151" s="51"/>
      <c r="F151" s="51"/>
      <c r="G151" s="51"/>
      <c r="H151" s="51"/>
      <c r="I151" s="51"/>
      <c r="J151" s="52"/>
    </row>
    <row r="152" spans="4:10" s="53" customFormat="1" ht="16.5" x14ac:dyDescent="0.25">
      <c r="D152" s="50"/>
      <c r="E152" s="51"/>
      <c r="F152" s="51"/>
      <c r="G152" s="51"/>
      <c r="H152" s="51"/>
      <c r="I152" s="51"/>
      <c r="J152" s="52"/>
    </row>
    <row r="153" spans="4:10" s="53" customFormat="1" ht="16.5" x14ac:dyDescent="0.25">
      <c r="D153" s="50"/>
      <c r="E153" s="51"/>
      <c r="F153" s="51"/>
      <c r="G153" s="51"/>
      <c r="H153" s="51"/>
      <c r="I153" s="51"/>
      <c r="J153" s="52"/>
    </row>
    <row r="154" spans="4:10" s="53" customFormat="1" ht="16.5" x14ac:dyDescent="0.25">
      <c r="D154" s="50"/>
      <c r="E154" s="51"/>
      <c r="F154" s="51"/>
      <c r="G154" s="51"/>
      <c r="H154" s="51"/>
      <c r="I154" s="51"/>
      <c r="J154" s="52"/>
    </row>
    <row r="155" spans="4:10" s="53" customFormat="1" ht="16.5" x14ac:dyDescent="0.25">
      <c r="D155" s="50"/>
      <c r="E155" s="51"/>
      <c r="F155" s="51"/>
      <c r="G155" s="51"/>
      <c r="H155" s="51"/>
      <c r="I155" s="51"/>
      <c r="J155" s="52"/>
    </row>
    <row r="156" spans="4:10" s="53" customFormat="1" ht="16.5" x14ac:dyDescent="0.25">
      <c r="D156" s="50"/>
      <c r="E156" s="51"/>
      <c r="F156" s="51"/>
      <c r="G156" s="51"/>
      <c r="H156" s="51"/>
      <c r="I156" s="51"/>
      <c r="J156" s="52"/>
    </row>
    <row r="157" spans="4:10" s="53" customFormat="1" ht="16.5" x14ac:dyDescent="0.25">
      <c r="D157" s="50"/>
      <c r="E157" s="51"/>
      <c r="F157" s="51"/>
      <c r="G157" s="51"/>
      <c r="H157" s="51"/>
      <c r="I157" s="51"/>
      <c r="J157" s="52"/>
    </row>
    <row r="158" spans="4:10" s="53" customFormat="1" ht="16.5" x14ac:dyDescent="0.25">
      <c r="D158" s="50"/>
      <c r="E158" s="51"/>
      <c r="F158" s="51"/>
      <c r="G158" s="51"/>
      <c r="H158" s="51"/>
      <c r="I158" s="51"/>
      <c r="J158" s="52"/>
    </row>
    <row r="159" spans="4:10" s="53" customFormat="1" ht="16.5" x14ac:dyDescent="0.25">
      <c r="D159" s="50"/>
      <c r="E159" s="51"/>
      <c r="F159" s="51"/>
      <c r="G159" s="51"/>
      <c r="H159" s="51"/>
      <c r="I159" s="51"/>
      <c r="J159" s="52"/>
    </row>
    <row r="160" spans="4:10" s="53" customFormat="1" ht="16.5" x14ac:dyDescent="0.25">
      <c r="D160" s="50"/>
      <c r="E160" s="51"/>
      <c r="F160" s="51"/>
      <c r="G160" s="51"/>
      <c r="H160" s="51"/>
      <c r="I160" s="51"/>
      <c r="J160" s="52"/>
    </row>
    <row r="161" spans="4:10" s="53" customFormat="1" ht="16.5" x14ac:dyDescent="0.25">
      <c r="D161" s="50"/>
      <c r="E161" s="51"/>
      <c r="F161" s="51"/>
      <c r="G161" s="51"/>
      <c r="H161" s="51"/>
      <c r="I161" s="51"/>
      <c r="J161" s="52"/>
    </row>
    <row r="162" spans="4:10" s="53" customFormat="1" ht="16.5" x14ac:dyDescent="0.25">
      <c r="D162" s="50"/>
      <c r="E162" s="51"/>
      <c r="F162" s="51"/>
      <c r="G162" s="51"/>
      <c r="H162" s="51"/>
      <c r="I162" s="51"/>
      <c r="J162" s="52"/>
    </row>
    <row r="163" spans="4:10" s="53" customFormat="1" ht="16.5" x14ac:dyDescent="0.25">
      <c r="D163" s="50"/>
      <c r="E163" s="51"/>
      <c r="F163" s="51"/>
      <c r="G163" s="51"/>
      <c r="H163" s="51"/>
      <c r="I163" s="51"/>
      <c r="J163" s="52"/>
    </row>
    <row r="164" spans="4:10" s="53" customFormat="1" ht="16.5" x14ac:dyDescent="0.25">
      <c r="D164" s="50"/>
      <c r="E164" s="51"/>
      <c r="F164" s="51"/>
      <c r="G164" s="51"/>
      <c r="H164" s="51"/>
      <c r="I164" s="51"/>
      <c r="J164" s="52"/>
    </row>
    <row r="165" spans="4:10" s="53" customFormat="1" ht="16.5" x14ac:dyDescent="0.25">
      <c r="D165" s="50"/>
      <c r="E165" s="51"/>
      <c r="F165" s="51"/>
      <c r="G165" s="51"/>
      <c r="H165" s="51"/>
      <c r="I165" s="51"/>
      <c r="J165" s="52"/>
    </row>
    <row r="166" spans="4:10" s="53" customFormat="1" ht="16.5" x14ac:dyDescent="0.25">
      <c r="D166" s="50"/>
      <c r="E166" s="51"/>
      <c r="F166" s="51"/>
      <c r="G166" s="51"/>
      <c r="H166" s="51"/>
      <c r="I166" s="51"/>
      <c r="J166" s="52"/>
    </row>
    <row r="167" spans="4:10" s="53" customFormat="1" ht="16.5" x14ac:dyDescent="0.25">
      <c r="D167" s="50"/>
      <c r="E167" s="51"/>
      <c r="F167" s="51"/>
      <c r="G167" s="51"/>
      <c r="H167" s="51"/>
      <c r="I167" s="51"/>
      <c r="J167" s="52"/>
    </row>
    <row r="168" spans="4:10" s="53" customFormat="1" ht="16.5" x14ac:dyDescent="0.25">
      <c r="D168" s="50"/>
      <c r="E168" s="51"/>
      <c r="F168" s="51"/>
      <c r="G168" s="51"/>
      <c r="H168" s="51"/>
      <c r="I168" s="51"/>
      <c r="J168" s="52"/>
    </row>
    <row r="169" spans="4:10" s="53" customFormat="1" ht="16.5" x14ac:dyDescent="0.25">
      <c r="D169" s="50"/>
      <c r="E169" s="51"/>
      <c r="F169" s="51"/>
      <c r="G169" s="51"/>
      <c r="H169" s="51"/>
      <c r="I169" s="51"/>
      <c r="J169" s="52"/>
    </row>
    <row r="170" spans="4:10" s="53" customFormat="1" ht="16.5" x14ac:dyDescent="0.25">
      <c r="D170" s="50"/>
      <c r="E170" s="51"/>
      <c r="F170" s="51"/>
      <c r="G170" s="51"/>
      <c r="H170" s="51"/>
      <c r="I170" s="51"/>
      <c r="J170" s="52"/>
    </row>
    <row r="171" spans="4:10" s="53" customFormat="1" ht="16.5" x14ac:dyDescent="0.25">
      <c r="D171" s="50"/>
      <c r="E171" s="51"/>
      <c r="F171" s="51"/>
      <c r="G171" s="51"/>
      <c r="H171" s="51"/>
      <c r="I171" s="51"/>
      <c r="J171" s="52"/>
    </row>
    <row r="172" spans="4:10" s="53" customFormat="1" ht="16.5" x14ac:dyDescent="0.25">
      <c r="D172" s="50"/>
      <c r="E172" s="51"/>
      <c r="F172" s="51"/>
      <c r="G172" s="51"/>
      <c r="H172" s="51"/>
      <c r="I172" s="51"/>
      <c r="J172" s="52"/>
    </row>
    <row r="173" spans="4:10" s="53" customFormat="1" ht="16.5" x14ac:dyDescent="0.25">
      <c r="D173" s="50"/>
      <c r="E173" s="51"/>
      <c r="F173" s="51"/>
      <c r="G173" s="51"/>
      <c r="H173" s="51"/>
      <c r="I173" s="51"/>
      <c r="J173" s="52"/>
    </row>
    <row r="174" spans="4:10" s="53" customFormat="1" ht="16.5" x14ac:dyDescent="0.25">
      <c r="D174" s="50"/>
      <c r="E174" s="51"/>
      <c r="F174" s="51"/>
      <c r="G174" s="51"/>
      <c r="H174" s="51"/>
      <c r="I174" s="51"/>
      <c r="J174" s="52"/>
    </row>
    <row r="175" spans="4:10" s="53" customFormat="1" ht="16.5" x14ac:dyDescent="0.25">
      <c r="D175" s="50"/>
      <c r="E175" s="51"/>
      <c r="F175" s="51"/>
      <c r="G175" s="51"/>
      <c r="H175" s="51"/>
      <c r="I175" s="51"/>
      <c r="J175" s="52"/>
    </row>
    <row r="176" spans="4:10" s="53" customFormat="1" ht="16.5" x14ac:dyDescent="0.25">
      <c r="D176" s="50"/>
      <c r="E176" s="51"/>
      <c r="F176" s="51"/>
      <c r="G176" s="51"/>
      <c r="H176" s="51"/>
      <c r="I176" s="51"/>
      <c r="J176" s="52"/>
    </row>
  </sheetData>
  <sheetProtection algorithmName="SHA-512" hashValue="4XVeYRwGuwNc6seeiXsC7477F6l/eRfJvML55RvZpL356lZ1MbxJ7jBEZXZfX2I//MolipkwppEaGuO5kGaAZQ==" saltValue="ttE7r+CERKtT7xxbujQ/Qg==" spinCount="100000" sheet="1" objects="1" scenarios="1"/>
  <mergeCells count="14">
    <mergeCell ref="B12:C12"/>
    <mergeCell ref="B36:C36"/>
    <mergeCell ref="A2:B2"/>
    <mergeCell ref="A4:J4"/>
    <mergeCell ref="A6:C6"/>
    <mergeCell ref="B7:C7"/>
    <mergeCell ref="B9:C9"/>
    <mergeCell ref="B41:C41"/>
    <mergeCell ref="B52:C52"/>
    <mergeCell ref="B54:C54"/>
    <mergeCell ref="B56:C56"/>
    <mergeCell ref="B28:C28"/>
    <mergeCell ref="B31:C31"/>
    <mergeCell ref="B38:C38"/>
  </mergeCells>
  <conditionalFormatting sqref="F62">
    <cfRule type="expression" dxfId="8" priority="10">
      <formula>$F$62&gt;$E$1</formula>
    </cfRule>
  </conditionalFormatting>
  <conditionalFormatting sqref="E62">
    <cfRule type="expression" dxfId="7" priority="9">
      <formula>$E$62&gt;$C$2</formula>
    </cfRule>
  </conditionalFormatting>
  <conditionalFormatting sqref="F63">
    <cfRule type="expression" dxfId="6" priority="7">
      <formula>$F$63&gt;$E$2</formula>
    </cfRule>
  </conditionalFormatting>
  <conditionalFormatting sqref="I62">
    <cfRule type="expression" dxfId="5" priority="6">
      <formula>$I$62&gt;$E$1</formula>
    </cfRule>
  </conditionalFormatting>
  <conditionalFormatting sqref="G62">
    <cfRule type="expression" dxfId="4" priority="5">
      <formula>$G$62&gt;$E$1</formula>
    </cfRule>
  </conditionalFormatting>
  <conditionalFormatting sqref="H62">
    <cfRule type="expression" dxfId="3" priority="4">
      <formula>$H$62&gt;$E$1</formula>
    </cfRule>
  </conditionalFormatting>
  <conditionalFormatting sqref="G63">
    <cfRule type="expression" dxfId="2" priority="3">
      <formula>$G$63&gt;$E$2</formula>
    </cfRule>
  </conditionalFormatting>
  <conditionalFormatting sqref="H63">
    <cfRule type="expression" dxfId="1" priority="2">
      <formula>$H$63&gt;$E$2</formula>
    </cfRule>
  </conditionalFormatting>
  <conditionalFormatting sqref="I63">
    <cfRule type="expression" dxfId="0" priority="1">
      <formula>$I$63&gt;$E$2</formula>
    </cfRule>
  </conditionalFormatting>
  <printOptions verticalCentered="1"/>
  <pageMargins left="0.11811023622047245" right="0.11811023622047245" top="0.35433070866141736" bottom="0.19685039370078741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NEP 2019</vt:lpstr>
      <vt:lpstr>SOB 2019</vt:lpstr>
      <vt:lpstr>Breakdown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</dc:creator>
  <cp:lastModifiedBy>Acer</cp:lastModifiedBy>
  <cp:lastPrinted>2019-01-18T02:03:15Z</cp:lastPrinted>
  <dcterms:created xsi:type="dcterms:W3CDTF">2018-08-01T07:20:54Z</dcterms:created>
  <dcterms:modified xsi:type="dcterms:W3CDTF">2019-01-18T02:25:50Z</dcterms:modified>
</cp:coreProperties>
</file>