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pEd Malaybalay\ACER\Documents\Budget 2019\2020 NEP\"/>
    </mc:Choice>
  </mc:AlternateContent>
  <bookViews>
    <workbookView xWindow="-108" yWindow="-108" windowWidth="23256" windowHeight="12576" activeTab="1"/>
  </bookViews>
  <sheets>
    <sheet name="NEP 2020" sheetId="6" r:id="rId1"/>
    <sheet name="Breakdown" sheetId="4" r:id="rId2"/>
    <sheet name="SOB 2020" sheetId="2" r:id="rId3"/>
  </sheets>
  <definedNames>
    <definedName name="_xlnm.Print_Area" localSheetId="2">'SOB 2020'!$A$1:$F$77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" l="1"/>
  <c r="D53" i="2" l="1"/>
  <c r="D52" i="2"/>
  <c r="D39" i="2"/>
  <c r="D38" i="2"/>
  <c r="D21" i="2"/>
  <c r="D20" i="2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C28" i="6"/>
  <c r="D66" i="2" s="1"/>
  <c r="AB28" i="6"/>
  <c r="D65" i="2" s="1"/>
  <c r="AA28" i="6"/>
  <c r="D64" i="2" s="1"/>
  <c r="Z28" i="6"/>
  <c r="D62" i="2" s="1"/>
  <c r="Y28" i="6"/>
  <c r="D58" i="2" s="1"/>
  <c r="X28" i="6"/>
  <c r="D56" i="2" s="1"/>
  <c r="W28" i="6"/>
  <c r="V28" i="6"/>
  <c r="U28" i="6"/>
  <c r="D49" i="2" s="1"/>
  <c r="T28" i="6"/>
  <c r="D48" i="2" s="1"/>
  <c r="S28" i="6"/>
  <c r="D45" i="2" s="1"/>
  <c r="R28" i="6"/>
  <c r="D44" i="2" s="1"/>
  <c r="Q28" i="6"/>
  <c r="D42" i="2" s="1"/>
  <c r="P28" i="6"/>
  <c r="D40" i="2" s="1"/>
  <c r="O28" i="6"/>
  <c r="N28" i="6"/>
  <c r="M28" i="6"/>
  <c r="D37" i="2" s="1"/>
  <c r="L28" i="6"/>
  <c r="D35" i="2" s="1"/>
  <c r="K28" i="6"/>
  <c r="D34" i="2" s="1"/>
  <c r="J28" i="6"/>
  <c r="D31" i="2" s="1"/>
  <c r="I28" i="6"/>
  <c r="D23" i="2" s="1"/>
  <c r="H28" i="6"/>
  <c r="D22" i="2" s="1"/>
  <c r="G28" i="6"/>
  <c r="F28" i="6"/>
  <c r="E28" i="6"/>
  <c r="D19" i="2" s="1"/>
  <c r="D28" i="6"/>
  <c r="C28" i="6"/>
  <c r="B28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D14" i="2" l="1"/>
  <c r="D18" i="2"/>
  <c r="AD30" i="6"/>
  <c r="AD34" i="6"/>
  <c r="AD38" i="6"/>
  <c r="AD42" i="6"/>
  <c r="AD46" i="6"/>
  <c r="AD24" i="6"/>
  <c r="AD27" i="6"/>
  <c r="AD31" i="6"/>
  <c r="AD35" i="6"/>
  <c r="AD39" i="6"/>
  <c r="AD43" i="6"/>
  <c r="AD47" i="6"/>
  <c r="AD28" i="6"/>
  <c r="F7" i="2" s="1"/>
  <c r="AD32" i="6"/>
  <c r="AD36" i="6"/>
  <c r="AD40" i="6"/>
  <c r="AD44" i="6"/>
  <c r="D12" i="2"/>
  <c r="AD29" i="6"/>
  <c r="AD33" i="6"/>
  <c r="AD37" i="6"/>
  <c r="AD41" i="6"/>
  <c r="AD45" i="6"/>
  <c r="AD48" i="6" l="1"/>
  <c r="H66" i="4" l="1"/>
  <c r="H67" i="4" s="1"/>
  <c r="G66" i="4"/>
  <c r="G67" i="4" s="1"/>
  <c r="I66" i="4"/>
  <c r="I67" i="4" s="1"/>
  <c r="F32" i="2" l="1"/>
  <c r="F67" i="2" s="1"/>
  <c r="E32" i="2"/>
  <c r="E67" i="2" s="1"/>
  <c r="E65" i="4" l="1"/>
  <c r="E64" i="4"/>
  <c r="E63" i="4"/>
  <c r="J63" i="4" s="1"/>
  <c r="E62" i="4"/>
  <c r="J62" i="4" s="1"/>
  <c r="E61" i="4"/>
  <c r="J61" i="4" s="1"/>
  <c r="E59" i="4"/>
  <c r="E57" i="4"/>
  <c r="J57" i="4" s="1"/>
  <c r="E55" i="4"/>
  <c r="J55" i="4" s="1"/>
  <c r="E54" i="4"/>
  <c r="E53" i="4"/>
  <c r="E52" i="4"/>
  <c r="J52" i="4" s="1"/>
  <c r="E51" i="4"/>
  <c r="J51" i="4" s="1"/>
  <c r="E50" i="4"/>
  <c r="E49" i="4"/>
  <c r="J49" i="4" s="1"/>
  <c r="E48" i="4"/>
  <c r="E47" i="4"/>
  <c r="E44" i="4"/>
  <c r="E43" i="4"/>
  <c r="J43" i="4" s="1"/>
  <c r="E41" i="4"/>
  <c r="J41" i="4" s="1"/>
  <c r="E39" i="4"/>
  <c r="E38" i="4"/>
  <c r="E37" i="4"/>
  <c r="J37" i="4" s="1"/>
  <c r="E36" i="4"/>
  <c r="J36" i="4" s="1"/>
  <c r="E34" i="4"/>
  <c r="E33" i="4"/>
  <c r="E31" i="4"/>
  <c r="J31" i="4" s="1"/>
  <c r="E30" i="4"/>
  <c r="J30" i="4" s="1"/>
  <c r="E29" i="4"/>
  <c r="E28" i="4"/>
  <c r="E27" i="4"/>
  <c r="J27" i="4" s="1"/>
  <c r="E26" i="4"/>
  <c r="J26" i="4" s="1"/>
  <c r="E25" i="4"/>
  <c r="E24" i="4"/>
  <c r="E23" i="4"/>
  <c r="J23" i="4" s="1"/>
  <c r="E22" i="4"/>
  <c r="J22" i="4" s="1"/>
  <c r="E21" i="4"/>
  <c r="E20" i="4"/>
  <c r="E19" i="4"/>
  <c r="J19" i="4" s="1"/>
  <c r="E17" i="4"/>
  <c r="E15" i="4"/>
  <c r="J15" i="4" s="1"/>
  <c r="E14" i="4"/>
  <c r="J14" i="4" s="1"/>
  <c r="E12" i="4"/>
  <c r="C7" i="4"/>
  <c r="J50" i="4" l="1"/>
  <c r="J25" i="4"/>
  <c r="J34" i="4"/>
  <c r="J59" i="4"/>
  <c r="J65" i="4"/>
  <c r="J12" i="4"/>
  <c r="J17" i="4"/>
  <c r="J20" i="4"/>
  <c r="J21" i="4"/>
  <c r="J24" i="4"/>
  <c r="J28" i="4"/>
  <c r="J29" i="4"/>
  <c r="J38" i="4"/>
  <c r="J39" i="4"/>
  <c r="J44" i="4"/>
  <c r="J48" i="4"/>
  <c r="J53" i="4"/>
  <c r="J54" i="4"/>
  <c r="J64" i="4"/>
  <c r="J47" i="4" l="1"/>
  <c r="J33" i="4"/>
  <c r="C8" i="4" l="1"/>
  <c r="D32" i="2" l="1"/>
  <c r="D67" i="2" s="1"/>
  <c r="E18" i="4"/>
  <c r="E66" i="4" l="1"/>
  <c r="E7" i="4"/>
  <c r="E8" i="4" s="1"/>
  <c r="F66" i="4" l="1"/>
  <c r="F67" i="4" s="1"/>
  <c r="J18" i="4"/>
  <c r="J66" i="4" s="1"/>
  <c r="J67" i="4" s="1"/>
</calcChain>
</file>

<file path=xl/sharedStrings.xml><?xml version="1.0" encoding="utf-8"?>
<sst xmlns="http://schemas.openxmlformats.org/spreadsheetml/2006/main" count="432" uniqueCount="222">
  <si>
    <t>Bukidnon National High School -Dalwangan Annex</t>
  </si>
  <si>
    <t>Bangcud National High School</t>
  </si>
  <si>
    <t>Malaybalay City National Science High School (Bukidnon National High School - Aglayan Annex)</t>
  </si>
  <si>
    <t>Casisang National High School (Bukidnon National High School - Casisang Annex)</t>
  </si>
  <si>
    <t>Bukidnon National High School - Imbayao Annex</t>
  </si>
  <si>
    <t>Malaybalay City National High School (Bukidnon National High School - San Jose Annex)</t>
  </si>
  <si>
    <t>Busdi Integrated School</t>
  </si>
  <si>
    <t>Can-ayan Integrated School</t>
  </si>
  <si>
    <t>Managok National High School</t>
  </si>
  <si>
    <t>Managok National High School - Lalawan Annex</t>
  </si>
  <si>
    <t>Managok National High School - Miglamin Annex</t>
  </si>
  <si>
    <t>San Martin National High School</t>
  </si>
  <si>
    <t>Silae National High School</t>
  </si>
  <si>
    <t>St. Peter National High School</t>
  </si>
  <si>
    <t>Apo Macote National High School</t>
  </si>
  <si>
    <t>5020101000</t>
  </si>
  <si>
    <t>5020201002</t>
  </si>
  <si>
    <t>5020301002</t>
  </si>
  <si>
    <t>5020302000</t>
  </si>
  <si>
    <t>5020305000</t>
  </si>
  <si>
    <t>5020307000</t>
  </si>
  <si>
    <t>5020308000</t>
  </si>
  <si>
    <t>5020309000</t>
  </si>
  <si>
    <t>5020401000</t>
  </si>
  <si>
    <t>5020402000</t>
  </si>
  <si>
    <t>5020501000</t>
  </si>
  <si>
    <t>5020502001</t>
  </si>
  <si>
    <t>5020502002</t>
  </si>
  <si>
    <t>5020503000</t>
  </si>
  <si>
    <t>5021102000</t>
  </si>
  <si>
    <t>5021202000</t>
  </si>
  <si>
    <t>5021203000</t>
  </si>
  <si>
    <t>5021304001</t>
  </si>
  <si>
    <t>5021304002</t>
  </si>
  <si>
    <t>5021305002</t>
  </si>
  <si>
    <t>5021305003</t>
  </si>
  <si>
    <t>5029902000</t>
  </si>
  <si>
    <t>5029907099</t>
  </si>
  <si>
    <t>5029999000</t>
  </si>
  <si>
    <t>5029999099</t>
  </si>
  <si>
    <t>School:</t>
  </si>
  <si>
    <t>Allocation:</t>
  </si>
  <si>
    <t>District:</t>
  </si>
  <si>
    <t>OBJECT OF EXPENDITURE</t>
  </si>
  <si>
    <t>UACS CODE</t>
  </si>
  <si>
    <t>AMOUNT</t>
  </si>
  <si>
    <t>Traveling Expenses</t>
  </si>
  <si>
    <t>Traveling Expenses - Local</t>
  </si>
  <si>
    <t>5-02-01-010-00</t>
  </si>
  <si>
    <t>Training and Scholarship Expenses</t>
  </si>
  <si>
    <t>Training Expenses</t>
  </si>
  <si>
    <t>ICT Training Expenses</t>
  </si>
  <si>
    <t>Supplies and Materials Expenses</t>
  </si>
  <si>
    <t>ICT Office Supplies Expenses</t>
  </si>
  <si>
    <t>Office Supllies Expenses</t>
  </si>
  <si>
    <t>Accountable Forms Expenses</t>
  </si>
  <si>
    <t>Food Supplies Expenses</t>
  </si>
  <si>
    <t>Drugs and Medicines Expenses</t>
  </si>
  <si>
    <t>Medical, Dental and Laboratory Supplies Expenses</t>
  </si>
  <si>
    <t>Fuel, Oil and Lubricants Expenses</t>
  </si>
  <si>
    <t>Semi-Expendable Machinery Expenses</t>
  </si>
  <si>
    <t>5-02-03-210-01</t>
  </si>
  <si>
    <t>Semi-Expendable Office Equipment Expenses</t>
  </si>
  <si>
    <t>5-02-03-210-02</t>
  </si>
  <si>
    <t>Semi-Expendable ICT Equipment Expenses</t>
  </si>
  <si>
    <t>5-02-03-210-03</t>
  </si>
  <si>
    <t>Semi-Expendable Printing Equipment Expenses</t>
  </si>
  <si>
    <t>5-02-03-210-11</t>
  </si>
  <si>
    <t>Semi-Expendable Sports Equipment Expenses</t>
  </si>
  <si>
    <t>5-02-03-210-12</t>
  </si>
  <si>
    <t>Semi-Expendable Furniture and Fixtures Expenses</t>
  </si>
  <si>
    <t>5-02-03-220-01</t>
  </si>
  <si>
    <t>Semi-Expendable Other Machinery and Equipment</t>
  </si>
  <si>
    <t>5-02-03-210-99</t>
  </si>
  <si>
    <t>5-02-03-990-00</t>
  </si>
  <si>
    <t>Utility Expenses</t>
  </si>
  <si>
    <t>Water Expenses</t>
  </si>
  <si>
    <t>5-02-04-010-00</t>
  </si>
  <si>
    <t>Electricity Expenses</t>
  </si>
  <si>
    <t>5-02-04-020-00</t>
  </si>
  <si>
    <t>Communication Expenses</t>
  </si>
  <si>
    <t>Postage and Courier Services</t>
  </si>
  <si>
    <t>5-02-05-010-00</t>
  </si>
  <si>
    <t>Telephone Expenses-Mobile</t>
  </si>
  <si>
    <t>5-02-05-020-00</t>
  </si>
  <si>
    <t>Telephone Expenses-Landline</t>
  </si>
  <si>
    <t>5-02-05-020-02</t>
  </si>
  <si>
    <t>Internet Expenses</t>
  </si>
  <si>
    <t>5-02-05-030-00</t>
  </si>
  <si>
    <t>General Services</t>
  </si>
  <si>
    <t>Janitorial Services</t>
  </si>
  <si>
    <t>5-02-12-020-00</t>
  </si>
  <si>
    <t>Security Services</t>
  </si>
  <si>
    <t>5-02-12-030-00</t>
  </si>
  <si>
    <t>Repairs and Maintenance</t>
  </si>
  <si>
    <t>Repairs and Maintenance-Buildings and Other Structures</t>
  </si>
  <si>
    <t xml:space="preserve">     Repairs and Maintenance- Buildings</t>
  </si>
  <si>
    <t>5-02-13-040-01</t>
  </si>
  <si>
    <t xml:space="preserve">      Repairs and Maintenance-School Buildings</t>
  </si>
  <si>
    <t>5-02-13-040-02</t>
  </si>
  <si>
    <t>Repairs and Maintenance-Machinery and Equipment</t>
  </si>
  <si>
    <t xml:space="preserve">    Repairs and Maintenance- Machinery</t>
  </si>
  <si>
    <t>5-02-13-050-01</t>
  </si>
  <si>
    <t xml:space="preserve">    Repairs and Maintenance- Office Equipment</t>
  </si>
  <si>
    <t>5-02-13-050-02</t>
  </si>
  <si>
    <t xml:space="preserve">    Repairs and Maintenance- ICT Equipment</t>
  </si>
  <si>
    <t>5-02-13-050-03</t>
  </si>
  <si>
    <t xml:space="preserve">    Repairs and Maintenance- Printing Equipment</t>
  </si>
  <si>
    <t>5-02-13-050-12</t>
  </si>
  <si>
    <t>Repairs and Maintenance - Furniture and Fixtures</t>
  </si>
  <si>
    <t>5-02-13-070-00</t>
  </si>
  <si>
    <t>Taxes, Insurance Premiums and Other Fees</t>
  </si>
  <si>
    <t>Fidelity Bond Premiums</t>
  </si>
  <si>
    <t>5-02-15-020-00</t>
  </si>
  <si>
    <t>Labor and Wages</t>
  </si>
  <si>
    <t>5-02-16-010-00</t>
  </si>
  <si>
    <t>Other Maintenance and Operating Expenses</t>
  </si>
  <si>
    <t>Printing and Publication Expenses</t>
  </si>
  <si>
    <t>5-02-99-020-00</t>
  </si>
  <si>
    <t>GRAND TOTAL</t>
  </si>
  <si>
    <t>Prepared by:</t>
  </si>
  <si>
    <t>SCHOOL HEAD</t>
  </si>
  <si>
    <t>Certified Allotment Available:</t>
  </si>
  <si>
    <t>SIBYL L. MAPUTI</t>
  </si>
  <si>
    <t>Administrative Officer V</t>
  </si>
  <si>
    <t>APPROVED:</t>
  </si>
  <si>
    <t>Schools Division Superintendent</t>
  </si>
  <si>
    <t>5-02-020-10-02</t>
  </si>
  <si>
    <t>Auditing Services</t>
  </si>
  <si>
    <t>Representation Expenses</t>
  </si>
  <si>
    <t>Other Subscription Expenses</t>
  </si>
  <si>
    <t>Other Maintenance and Other Operating Expenses</t>
  </si>
  <si>
    <t>5-02-030-10-01</t>
  </si>
  <si>
    <t>5-02-020-10-01</t>
  </si>
  <si>
    <t>5-02-030-10-02</t>
  </si>
  <si>
    <t>5-02-030-20-00</t>
  </si>
  <si>
    <t>5-02-030-50-00</t>
  </si>
  <si>
    <t>5-02-030-70-00</t>
  </si>
  <si>
    <t>5-02-030-80-00</t>
  </si>
  <si>
    <t>5-02-030-90-00</t>
  </si>
  <si>
    <t>5-02-110-20-00</t>
  </si>
  <si>
    <t>5-02-99-030-00</t>
  </si>
  <si>
    <t>5-02-99-070-99</t>
  </si>
  <si>
    <t>5-02-99-990-00</t>
  </si>
  <si>
    <t>5-02-99-990-99</t>
  </si>
  <si>
    <t>Professional Services</t>
  </si>
  <si>
    <t>VIII</t>
  </si>
  <si>
    <t>III</t>
  </si>
  <si>
    <t>X</t>
  </si>
  <si>
    <t>IV</t>
  </si>
  <si>
    <t>I</t>
  </si>
  <si>
    <t>V</t>
  </si>
  <si>
    <t>VI</t>
  </si>
  <si>
    <t>IX</t>
  </si>
  <si>
    <t xml:space="preserve">II </t>
  </si>
  <si>
    <t>Repairs and Maintenance - Motor Vehicle</t>
  </si>
  <si>
    <t>5-02-13-060-01</t>
  </si>
  <si>
    <t>Other Supplies and Materials Expenses</t>
  </si>
  <si>
    <t>Breakdown (Gross)</t>
  </si>
  <si>
    <t>Letter Request (Net)</t>
  </si>
  <si>
    <t>Account Tile</t>
  </si>
  <si>
    <t>UACS Account Code</t>
  </si>
  <si>
    <t>Annual</t>
  </si>
  <si>
    <t>1st Quarter</t>
  </si>
  <si>
    <t>2nd Quarter</t>
  </si>
  <si>
    <t>3rd Quarter</t>
  </si>
  <si>
    <t>4th Quarter</t>
  </si>
  <si>
    <t>Balance</t>
  </si>
  <si>
    <t>GROSS TOTAL AMOUNT</t>
  </si>
  <si>
    <t>NET AMOUNT OF REQUEST</t>
  </si>
  <si>
    <t>Total Supplies and Materials Expenses</t>
  </si>
  <si>
    <t>5020399000</t>
  </si>
  <si>
    <t>5021307000</t>
  </si>
  <si>
    <t>5021502000</t>
  </si>
  <si>
    <t>OPERATING UNIT</t>
  </si>
  <si>
    <t>Office Supplies Expenses</t>
  </si>
  <si>
    <t>Office Equipment</t>
  </si>
  <si>
    <t>Mobile</t>
  </si>
  <si>
    <t>Landline</t>
  </si>
  <si>
    <t>Internet Subscription Expenses</t>
  </si>
  <si>
    <t>Buildings</t>
  </si>
  <si>
    <t>School Buildings</t>
  </si>
  <si>
    <t>Information and Communication Technology Equipment</t>
  </si>
  <si>
    <t>Repairs and Maintenance -  Furniture and Fixtures</t>
  </si>
  <si>
    <t>Kalasungay National High School (Bukidnon National High School - Kalasungay Extension)</t>
  </si>
  <si>
    <t>Luyungan High School</t>
  </si>
  <si>
    <t>Kibalabag Integrated school</t>
  </si>
  <si>
    <t>Capitan Angel Integrated School</t>
  </si>
  <si>
    <t>Magsaysay  Integrated School</t>
  </si>
  <si>
    <t>Candiisan Integrated School</t>
  </si>
  <si>
    <t>TOTAL ALLOCATION</t>
  </si>
  <si>
    <t>DISTRICT</t>
  </si>
  <si>
    <t>VII</t>
  </si>
  <si>
    <t xml:space="preserve">VI </t>
  </si>
  <si>
    <t>II</t>
  </si>
  <si>
    <t>Actual Expenses 2019</t>
  </si>
  <si>
    <t>VICTORIA V. GAZO, Ph.D, CESO V</t>
  </si>
  <si>
    <t>Finance Services - Budget Unit</t>
  </si>
  <si>
    <t>Republic of the Philippines</t>
  </si>
  <si>
    <t xml:space="preserve">Department of Education </t>
  </si>
  <si>
    <t xml:space="preserve">REGION X- NORTHERN MINDANAO </t>
  </si>
  <si>
    <t xml:space="preserve"> DIVISION OF MALAYBALAY CITY</t>
  </si>
  <si>
    <t xml:space="preserve">   Name of School:</t>
  </si>
  <si>
    <t xml:space="preserve">   Annual Allotment:</t>
  </si>
  <si>
    <t>Purok 6, Casisang, Malaybalay City</t>
  </si>
  <si>
    <t>Document No.:</t>
  </si>
  <si>
    <t>FM-SDS-BUD-01</t>
  </si>
  <si>
    <t>Eff. Date:</t>
  </si>
  <si>
    <t>03-15-2020</t>
  </si>
  <si>
    <t>Telefax (088) 314-0094</t>
  </si>
  <si>
    <t>Email: malaybalay.city@deped.gov.ph</t>
  </si>
  <si>
    <t>Revision No.    :</t>
  </si>
  <si>
    <t>Page No.:</t>
  </si>
  <si>
    <t xml:space="preserve">1 of 1 </t>
  </si>
  <si>
    <t>PROPRIETARY NOTICE</t>
  </si>
  <si>
    <r>
      <t xml:space="preserve">THIS DOCUMENT CONTAINS INFORMATION PROPRIETARY TO </t>
    </r>
    <r>
      <rPr>
        <b/>
        <sz val="8"/>
        <color theme="1"/>
        <rFont val="Calibri"/>
        <family val="2"/>
      </rPr>
      <t>DEPED MALAYBALAY</t>
    </r>
    <r>
      <rPr>
        <sz val="8"/>
        <color theme="1"/>
        <rFont val="Calibri"/>
        <family val="2"/>
      </rPr>
      <t xml:space="preserve">. ANY DISCLOSURE OR USE IS EXPRESSLY PROHIBITED EXCEPT UPON WRITTEN PERMISSION BY </t>
    </r>
    <r>
      <rPr>
        <b/>
        <sz val="8"/>
        <color theme="1"/>
        <rFont val="Calibri"/>
        <family val="2"/>
      </rPr>
      <t>DEPED MALAYBALAY</t>
    </r>
    <r>
      <rPr>
        <sz val="8"/>
        <color theme="1"/>
        <rFont val="Calibri"/>
        <family val="2"/>
      </rPr>
      <t>.</t>
    </r>
  </si>
  <si>
    <t>NEP MOOE 2020</t>
  </si>
  <si>
    <t>School MOOE 2020</t>
  </si>
  <si>
    <t>BREAKDOWN OF REQUESTED SCHOOL MOOE FY 2020 - JHS</t>
  </si>
  <si>
    <t>SCHOOL OPERATING BUDGET FY 2020 (JUNIOR HIGH)</t>
  </si>
  <si>
    <t xml:space="preserve">Certified Correct: </t>
  </si>
  <si>
    <t xml:space="preserve">  Administrative Assistant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</si>
</sst>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-F800]dddd\,\ mmmm\ dd\,\ yyyy"/>
    <numFmt numFmtId="167" formatCode="#,##0.00_ ;[Red]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u/>
      <sz val="11"/>
      <color theme="1"/>
      <name val="Arial Narrow"/>
      <family val="2"/>
    </font>
    <font>
      <b/>
      <sz val="11"/>
      <color rgb="FF00B050"/>
      <name val="Arial Narrow"/>
      <family val="2"/>
    </font>
    <font>
      <sz val="11"/>
      <color rgb="FF00B050"/>
      <name val="Arial Narrow"/>
      <family val="2"/>
    </font>
    <font>
      <b/>
      <u/>
      <sz val="11"/>
      <color rgb="FF00B05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Old English Text MT"/>
      <family val="4"/>
    </font>
    <font>
      <sz val="18"/>
      <color theme="1"/>
      <name val="Old English Text MT"/>
      <family val="4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3" fillId="2" borderId="2" xfId="0" applyFont="1" applyFill="1" applyBorder="1" applyProtection="1">
      <protection locked="0"/>
    </xf>
    <xf numFmtId="43" fontId="3" fillId="0" borderId="0" xfId="1" applyFont="1"/>
    <xf numFmtId="43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Fill="1" applyBorder="1"/>
    <xf numFmtId="0" fontId="3" fillId="0" borderId="1" xfId="0" applyFont="1" applyBorder="1" applyProtection="1"/>
    <xf numFmtId="43" fontId="6" fillId="0" borderId="1" xfId="1" applyFont="1" applyFill="1" applyBorder="1"/>
    <xf numFmtId="0" fontId="3" fillId="0" borderId="1" xfId="0" applyFont="1" applyBorder="1"/>
    <xf numFmtId="0" fontId="5" fillId="0" borderId="1" xfId="0" applyFont="1" applyFill="1" applyBorder="1"/>
    <xf numFmtId="164" fontId="3" fillId="2" borderId="1" xfId="0" applyNumberFormat="1" applyFont="1" applyFill="1" applyBorder="1" applyProtection="1">
      <protection locked="0"/>
    </xf>
    <xf numFmtId="43" fontId="6" fillId="2" borderId="1" xfId="1" applyFont="1" applyFill="1" applyBorder="1" applyProtection="1">
      <protection locked="0"/>
    </xf>
    <xf numFmtId="43" fontId="3" fillId="2" borderId="1" xfId="1" applyFont="1" applyFill="1" applyBorder="1" applyProtection="1">
      <protection locked="0"/>
    </xf>
    <xf numFmtId="43" fontId="6" fillId="0" borderId="1" xfId="1" applyFont="1" applyFill="1" applyBorder="1" applyProtection="1"/>
    <xf numFmtId="43" fontId="3" fillId="0" borderId="1" xfId="1" applyFont="1" applyBorder="1" applyProtection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3" fontId="3" fillId="0" borderId="0" xfId="1" applyFont="1" applyFill="1" applyBorder="1" applyProtection="1">
      <protection locked="0"/>
    </xf>
    <xf numFmtId="0" fontId="6" fillId="0" borderId="4" xfId="0" applyFont="1" applyFill="1" applyBorder="1"/>
    <xf numFmtId="0" fontId="6" fillId="0" borderId="0" xfId="0" applyFont="1" applyBorder="1"/>
    <xf numFmtId="49" fontId="2" fillId="0" borderId="1" xfId="0" applyNumberFormat="1" applyFont="1" applyFill="1" applyBorder="1" applyAlignment="1"/>
    <xf numFmtId="164" fontId="4" fillId="0" borderId="1" xfId="0" applyNumberFormat="1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3" fillId="0" borderId="1" xfId="0" applyNumberFormat="1" applyFont="1" applyFill="1" applyBorder="1" applyProtection="1"/>
    <xf numFmtId="43" fontId="3" fillId="3" borderId="2" xfId="1" applyFont="1" applyFill="1" applyBorder="1" applyProtection="1"/>
    <xf numFmtId="0" fontId="3" fillId="3" borderId="3" xfId="0" applyFont="1" applyFill="1" applyBorder="1" applyProtection="1"/>
    <xf numFmtId="43" fontId="3" fillId="0" borderId="1" xfId="0" applyNumberFormat="1" applyFont="1" applyFill="1" applyBorder="1" applyProtection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Protection="1"/>
    <xf numFmtId="43" fontId="13" fillId="0" borderId="0" xfId="1" applyFont="1" applyBorder="1" applyProtection="1"/>
    <xf numFmtId="43" fontId="8" fillId="0" borderId="0" xfId="1" applyFont="1" applyBorder="1" applyProtection="1"/>
    <xf numFmtId="43" fontId="14" fillId="0" borderId="0" xfId="1" applyFont="1" applyBorder="1" applyProtection="1"/>
    <xf numFmtId="0" fontId="8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 wrapText="1"/>
    </xf>
    <xf numFmtId="43" fontId="12" fillId="0" borderId="0" xfId="1" applyFont="1" applyBorder="1" applyAlignment="1" applyProtection="1">
      <alignment horizontal="center" vertical="center"/>
    </xf>
    <xf numFmtId="43" fontId="15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43" fontId="8" fillId="0" borderId="0" xfId="1" applyFont="1" applyBorder="1" applyAlignment="1" applyProtection="1">
      <alignment horizontal="center" vertical="center"/>
    </xf>
    <xf numFmtId="43" fontId="8" fillId="0" borderId="0" xfId="1" applyFont="1" applyBorder="1" applyAlignment="1" applyProtection="1">
      <alignment horizontal="center" vertical="center"/>
      <protection locked="0"/>
    </xf>
    <xf numFmtId="43" fontId="14" fillId="0" borderId="0" xfId="1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43" fontId="16" fillId="0" borderId="3" xfId="1" applyFont="1" applyBorder="1" applyAlignment="1" applyProtection="1">
      <alignment horizontal="center" vertical="center"/>
    </xf>
    <xf numFmtId="43" fontId="12" fillId="0" borderId="6" xfId="1" applyFont="1" applyBorder="1" applyAlignment="1" applyProtection="1">
      <alignment horizontal="center" vertical="center"/>
    </xf>
    <xf numFmtId="43" fontId="16" fillId="0" borderId="6" xfId="1" applyFont="1" applyBorder="1" applyAlignment="1" applyProtection="1">
      <alignment horizontal="center" vertical="center"/>
    </xf>
    <xf numFmtId="0" fontId="0" fillId="0" borderId="0" xfId="0" applyFont="1"/>
    <xf numFmtId="0" fontId="10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/>
    <xf numFmtId="49" fontId="11" fillId="0" borderId="0" xfId="0" applyNumberFormat="1" applyFont="1" applyFill="1" applyBorder="1" applyAlignment="1"/>
    <xf numFmtId="40" fontId="16" fillId="0" borderId="3" xfId="1" applyNumberFormat="1" applyFont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left"/>
    </xf>
    <xf numFmtId="167" fontId="16" fillId="0" borderId="3" xfId="1" applyNumberFormat="1" applyFont="1" applyBorder="1" applyAlignment="1" applyProtection="1">
      <alignment horizontal="center" vertical="center"/>
    </xf>
    <xf numFmtId="167" fontId="16" fillId="0" borderId="6" xfId="1" applyNumberFormat="1" applyFont="1" applyBorder="1" applyAlignment="1" applyProtection="1">
      <alignment horizontal="center" vertical="center"/>
    </xf>
    <xf numFmtId="166" fontId="3" fillId="0" borderId="0" xfId="0" applyNumberFormat="1" applyFont="1" applyAlignment="1" applyProtection="1">
      <alignment horizontal="center"/>
      <protection locked="0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165" fontId="8" fillId="0" borderId="0" xfId="1" applyNumberFormat="1" applyFont="1"/>
    <xf numFmtId="165" fontId="8" fillId="0" borderId="0" xfId="0" applyNumberFormat="1" applyFont="1"/>
    <xf numFmtId="0" fontId="1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3" fontId="3" fillId="0" borderId="0" xfId="1" applyFont="1" applyAlignment="1"/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/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4" xfId="0" applyFont="1" applyBorder="1" applyAlignment="1"/>
    <xf numFmtId="0" fontId="20" fillId="0" borderId="0" xfId="0" applyFont="1" applyBorder="1" applyAlignment="1"/>
    <xf numFmtId="0" fontId="20" fillId="0" borderId="16" xfId="0" applyFont="1" applyBorder="1" applyAlignment="1"/>
    <xf numFmtId="0" fontId="2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vertical="center"/>
    </xf>
    <xf numFmtId="0" fontId="12" fillId="0" borderId="12" xfId="0" applyFont="1" applyBorder="1" applyAlignment="1" applyProtection="1">
      <alignment horizontal="center" vertical="center"/>
    </xf>
    <xf numFmtId="0" fontId="22" fillId="0" borderId="12" xfId="0" applyFont="1" applyFill="1" applyBorder="1"/>
    <xf numFmtId="0" fontId="0" fillId="0" borderId="13" xfId="0" applyFont="1" applyBorder="1"/>
    <xf numFmtId="0" fontId="21" fillId="0" borderId="11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0" fontId="21" fillId="0" borderId="15" xfId="0" applyFont="1" applyBorder="1" applyAlignment="1">
      <alignment vertical="center"/>
    </xf>
    <xf numFmtId="0" fontId="22" fillId="0" borderId="0" xfId="0" applyFont="1" applyFill="1" applyBorder="1"/>
    <xf numFmtId="0" fontId="0" fillId="0" borderId="7" xfId="0" applyFont="1" applyBorder="1"/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15" xfId="0" applyFont="1" applyBorder="1"/>
    <xf numFmtId="0" fontId="21" fillId="0" borderId="15" xfId="0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3" fillId="0" borderId="7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0" borderId="2" xfId="0" applyFont="1" applyBorder="1"/>
    <xf numFmtId="43" fontId="0" fillId="3" borderId="2" xfId="1" applyFon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1" xfId="0" applyFont="1" applyBorder="1"/>
    <xf numFmtId="0" fontId="0" fillId="0" borderId="15" xfId="0" applyFont="1" applyBorder="1"/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16" fillId="0" borderId="0" xfId="1" applyFont="1" applyBorder="1" applyAlignment="1" applyProtection="1">
      <alignment horizontal="center" vertical="center"/>
    </xf>
    <xf numFmtId="167" fontId="16" fillId="0" borderId="0" xfId="1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44918</xdr:colOff>
      <xdr:row>0</xdr:row>
      <xdr:rowOff>45721</xdr:rowOff>
    </xdr:from>
    <xdr:to>
      <xdr:col>1</xdr:col>
      <xdr:colOff>845820</xdr:colOff>
      <xdr:row>4</xdr:row>
      <xdr:rowOff>137161</xdr:rowOff>
    </xdr:to>
    <xdr:pic>
      <xdr:nvPicPr>
        <xdr:cNvPr id="2" name="Picture 1" descr="E:\JUNE\AGF\00-ASSIGNED CLIENTS\01 - DepEd Malaybalay\1200px-Department_of_Education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18" y="45721"/>
          <a:ext cx="800902" cy="929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81413</xdr:colOff>
      <xdr:row>71</xdr:row>
      <xdr:rowOff>22859</xdr:rowOff>
    </xdr:from>
    <xdr:to>
      <xdr:col>1</xdr:col>
      <xdr:colOff>746760</xdr:colOff>
      <xdr:row>74</xdr:row>
      <xdr:rowOff>160020</xdr:rowOff>
    </xdr:to>
    <xdr:pic>
      <xdr:nvPicPr>
        <xdr:cNvPr id="3" name="Picture 2" descr="C:\Users\Pat Padua Jr\AppData\Local\Microsoft\Windows\INetCache\Content.Word\DepEd Logo Clipart JPEG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13" y="12565379"/>
          <a:ext cx="665347" cy="6858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1276350</xdr:colOff>
      <xdr:row>5</xdr:row>
      <xdr:rowOff>0</xdr:rowOff>
    </xdr:from>
    <xdr:to>
      <xdr:col>1</xdr:col>
      <xdr:colOff>1276350</xdr:colOff>
      <xdr:row>8</xdr:row>
      <xdr:rowOff>28575</xdr:rowOff>
    </xdr:to>
    <xdr:pic>
      <xdr:nvPicPr>
        <xdr:cNvPr id="4" name="Picture 3" descr="div mlybly seal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61925"/>
          <a:ext cx="0" cy="514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0</xdr:col>
      <xdr:colOff>105878</xdr:colOff>
      <xdr:row>0</xdr:row>
      <xdr:rowOff>91441</xdr:rowOff>
    </xdr:from>
    <xdr:to>
      <xdr:col>1</xdr:col>
      <xdr:colOff>281940</xdr:colOff>
      <xdr:row>4</xdr:row>
      <xdr:rowOff>106680</xdr:rowOff>
    </xdr:to>
    <xdr:pic>
      <xdr:nvPicPr>
        <xdr:cNvPr id="5" name="Picture 4" descr="E:\JUNE\AGF\00-ASSIGNED CLIENTS\01 - DepEd Malaybalay\1200px-Department_of_Education.svg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78" y="91441"/>
          <a:ext cx="800902" cy="85343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373380</xdr:colOff>
      <xdr:row>0</xdr:row>
      <xdr:rowOff>7620</xdr:rowOff>
    </xdr:from>
    <xdr:to>
      <xdr:col>1</xdr:col>
      <xdr:colOff>381000</xdr:colOff>
      <xdr:row>4</xdr:row>
      <xdr:rowOff>175260</xdr:rowOff>
    </xdr:to>
    <xdr:cxnSp macro="">
      <xdr:nvCxnSpPr>
        <xdr:cNvPr id="6" name="Straight Connector 5"/>
        <xdr:cNvCxnSpPr/>
      </xdr:nvCxnSpPr>
      <xdr:spPr>
        <a:xfrm>
          <a:off x="998220" y="7620"/>
          <a:ext cx="7620" cy="10058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373380</xdr:colOff>
      <xdr:row>3</xdr:row>
      <xdr:rowOff>175260</xdr:rowOff>
    </xdr:from>
    <xdr:to>
      <xdr:col>6</xdr:col>
      <xdr:colOff>0</xdr:colOff>
      <xdr:row>4</xdr:row>
      <xdr:rowOff>0</xdr:rowOff>
    </xdr:to>
    <xdr:cxnSp macro="">
      <xdr:nvCxnSpPr>
        <xdr:cNvPr id="7" name="Straight Connector 6"/>
        <xdr:cNvCxnSpPr/>
      </xdr:nvCxnSpPr>
      <xdr:spPr>
        <a:xfrm flipV="1">
          <a:off x="998220" y="830580"/>
          <a:ext cx="637032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opLeftCell="A25" workbookViewId="0">
      <selection activeCell="S51" sqref="S51"/>
    </sheetView>
  </sheetViews>
  <sheetFormatPr defaultColWidth="9.109375" defaultRowHeight="13.8" x14ac:dyDescent="0.25"/>
  <cols>
    <col min="1" max="1" width="78.5546875" style="63" bestFit="1" customWidth="1"/>
    <col min="2" max="27" width="11" style="63" bestFit="1" customWidth="1"/>
    <col min="28" max="28" width="12" style="63" customWidth="1"/>
    <col min="29" max="29" width="11.88671875" style="63" customWidth="1"/>
    <col min="30" max="30" width="12" style="63" customWidth="1"/>
    <col min="31" max="16384" width="9.109375" style="63"/>
  </cols>
  <sheetData>
    <row r="1" spans="1:30" hidden="1" x14ac:dyDescent="0.25">
      <c r="A1" s="61"/>
      <c r="B1" s="62" t="s">
        <v>15</v>
      </c>
      <c r="C1" s="62" t="s">
        <v>16</v>
      </c>
      <c r="D1" s="62" t="s">
        <v>17</v>
      </c>
      <c r="E1" s="62" t="s">
        <v>18</v>
      </c>
      <c r="F1" s="62" t="s">
        <v>19</v>
      </c>
      <c r="G1" s="62" t="s">
        <v>20</v>
      </c>
      <c r="H1" s="62" t="s">
        <v>21</v>
      </c>
      <c r="I1" s="62" t="s">
        <v>22</v>
      </c>
      <c r="J1" s="62" t="s">
        <v>171</v>
      </c>
      <c r="K1" s="62" t="s">
        <v>23</v>
      </c>
      <c r="L1" s="62" t="s">
        <v>24</v>
      </c>
      <c r="M1" s="62" t="s">
        <v>25</v>
      </c>
      <c r="N1" s="62" t="s">
        <v>26</v>
      </c>
      <c r="O1" s="62" t="s">
        <v>27</v>
      </c>
      <c r="P1" s="62" t="s">
        <v>28</v>
      </c>
      <c r="Q1" s="62" t="s">
        <v>29</v>
      </c>
      <c r="R1" s="62" t="s">
        <v>30</v>
      </c>
      <c r="S1" s="62" t="s">
        <v>31</v>
      </c>
      <c r="T1" s="62" t="s">
        <v>32</v>
      </c>
      <c r="U1" s="62" t="s">
        <v>33</v>
      </c>
      <c r="V1" s="62" t="s">
        <v>34</v>
      </c>
      <c r="W1" s="62" t="s">
        <v>35</v>
      </c>
      <c r="X1" s="62" t="s">
        <v>172</v>
      </c>
      <c r="Y1" s="62" t="s">
        <v>173</v>
      </c>
      <c r="Z1" s="62" t="s">
        <v>36</v>
      </c>
      <c r="AA1" s="62" t="s">
        <v>37</v>
      </c>
      <c r="AB1" s="62" t="s">
        <v>38</v>
      </c>
      <c r="AC1" s="62" t="s">
        <v>39</v>
      </c>
    </row>
    <row r="2" spans="1:30" ht="102.75" hidden="1" customHeight="1" x14ac:dyDescent="0.25">
      <c r="A2" s="64" t="s">
        <v>174</v>
      </c>
      <c r="B2" s="64" t="s">
        <v>47</v>
      </c>
      <c r="C2" s="64" t="s">
        <v>50</v>
      </c>
      <c r="D2" s="64" t="s">
        <v>175</v>
      </c>
      <c r="E2" s="64" t="s">
        <v>55</v>
      </c>
      <c r="F2" s="64" t="s">
        <v>56</v>
      </c>
      <c r="G2" s="64" t="s">
        <v>57</v>
      </c>
      <c r="H2" s="64" t="s">
        <v>58</v>
      </c>
      <c r="I2" s="64" t="s">
        <v>59</v>
      </c>
      <c r="J2" s="64" t="s">
        <v>157</v>
      </c>
      <c r="K2" s="64" t="s">
        <v>76</v>
      </c>
      <c r="L2" s="64" t="s">
        <v>78</v>
      </c>
      <c r="M2" s="64" t="s">
        <v>81</v>
      </c>
      <c r="N2" s="64" t="s">
        <v>177</v>
      </c>
      <c r="O2" s="64" t="s">
        <v>178</v>
      </c>
      <c r="P2" s="64" t="s">
        <v>179</v>
      </c>
      <c r="Q2" s="64" t="s">
        <v>128</v>
      </c>
      <c r="R2" s="64" t="s">
        <v>90</v>
      </c>
      <c r="S2" s="64" t="s">
        <v>92</v>
      </c>
      <c r="T2" s="64" t="s">
        <v>180</v>
      </c>
      <c r="U2" s="64" t="s">
        <v>181</v>
      </c>
      <c r="V2" s="64" t="s">
        <v>176</v>
      </c>
      <c r="W2" s="64" t="s">
        <v>182</v>
      </c>
      <c r="X2" s="64" t="s">
        <v>183</v>
      </c>
      <c r="Y2" s="64" t="s">
        <v>112</v>
      </c>
      <c r="Z2" s="64" t="s">
        <v>117</v>
      </c>
      <c r="AA2" s="64" t="s">
        <v>130</v>
      </c>
      <c r="AB2" s="64" t="s">
        <v>116</v>
      </c>
      <c r="AC2" s="64" t="s">
        <v>116</v>
      </c>
    </row>
    <row r="3" spans="1:30" hidden="1" x14ac:dyDescent="0.25">
      <c r="A3" s="63" t="s">
        <v>0</v>
      </c>
      <c r="B3" s="65">
        <v>121</v>
      </c>
      <c r="C3" s="65">
        <v>132</v>
      </c>
      <c r="D3" s="65">
        <v>252</v>
      </c>
      <c r="E3" s="65">
        <v>0</v>
      </c>
      <c r="F3" s="65">
        <v>6</v>
      </c>
      <c r="G3" s="65">
        <v>0</v>
      </c>
      <c r="H3" s="65">
        <v>2</v>
      </c>
      <c r="I3" s="65">
        <v>6</v>
      </c>
      <c r="J3" s="65">
        <v>80</v>
      </c>
      <c r="K3" s="65">
        <v>41</v>
      </c>
      <c r="L3" s="65">
        <v>81</v>
      </c>
      <c r="M3" s="65">
        <v>0</v>
      </c>
      <c r="N3" s="65">
        <v>7</v>
      </c>
      <c r="O3" s="65">
        <v>7</v>
      </c>
      <c r="P3" s="65">
        <v>50</v>
      </c>
      <c r="Q3" s="65">
        <v>2</v>
      </c>
      <c r="R3" s="65">
        <v>34</v>
      </c>
      <c r="S3" s="65">
        <v>0</v>
      </c>
      <c r="T3" s="65">
        <v>74</v>
      </c>
      <c r="U3" s="65">
        <v>0</v>
      </c>
      <c r="V3" s="65">
        <v>9</v>
      </c>
      <c r="W3" s="65">
        <v>0</v>
      </c>
      <c r="X3" s="65">
        <v>0</v>
      </c>
      <c r="Y3" s="65">
        <v>0</v>
      </c>
      <c r="Z3" s="65">
        <v>5</v>
      </c>
      <c r="AA3" s="65">
        <v>6</v>
      </c>
      <c r="AB3" s="65">
        <v>0</v>
      </c>
      <c r="AC3" s="65">
        <v>0</v>
      </c>
      <c r="AD3" s="66">
        <f t="shared" ref="AD3:AD23" si="0">SUM(B3:AC3)</f>
        <v>915</v>
      </c>
    </row>
    <row r="4" spans="1:30" hidden="1" x14ac:dyDescent="0.25">
      <c r="A4" s="63" t="s">
        <v>1</v>
      </c>
      <c r="B4" s="65">
        <v>313</v>
      </c>
      <c r="C4" s="65">
        <v>383</v>
      </c>
      <c r="D4" s="65">
        <v>1068</v>
      </c>
      <c r="E4" s="65">
        <v>1</v>
      </c>
      <c r="F4" s="65">
        <v>0</v>
      </c>
      <c r="G4" s="65">
        <v>16</v>
      </c>
      <c r="H4" s="65">
        <v>0</v>
      </c>
      <c r="I4" s="65">
        <v>0</v>
      </c>
      <c r="J4" s="65">
        <v>0</v>
      </c>
      <c r="K4" s="65">
        <v>37</v>
      </c>
      <c r="L4" s="65">
        <v>251</v>
      </c>
      <c r="M4" s="65">
        <v>0</v>
      </c>
      <c r="N4" s="65">
        <v>18</v>
      </c>
      <c r="O4" s="65">
        <v>0</v>
      </c>
      <c r="P4" s="65">
        <v>47</v>
      </c>
      <c r="Q4" s="65">
        <v>0</v>
      </c>
      <c r="R4" s="65">
        <v>0</v>
      </c>
      <c r="S4" s="65">
        <v>0</v>
      </c>
      <c r="T4" s="65">
        <v>0</v>
      </c>
      <c r="U4" s="65">
        <v>183</v>
      </c>
      <c r="V4" s="65">
        <v>10</v>
      </c>
      <c r="W4" s="65">
        <v>5</v>
      </c>
      <c r="X4" s="65">
        <v>5</v>
      </c>
      <c r="Y4" s="65">
        <v>3</v>
      </c>
      <c r="Z4" s="65">
        <v>3</v>
      </c>
      <c r="AA4" s="65">
        <v>0</v>
      </c>
      <c r="AB4" s="65">
        <v>225</v>
      </c>
      <c r="AC4" s="65">
        <v>0</v>
      </c>
      <c r="AD4" s="66">
        <f t="shared" si="0"/>
        <v>2568</v>
      </c>
    </row>
    <row r="5" spans="1:30" hidden="1" x14ac:dyDescent="0.25">
      <c r="A5" s="63" t="s">
        <v>2</v>
      </c>
      <c r="B5" s="65">
        <v>303</v>
      </c>
      <c r="C5" s="65">
        <v>174</v>
      </c>
      <c r="D5" s="65">
        <v>432</v>
      </c>
      <c r="E5" s="65">
        <v>1</v>
      </c>
      <c r="F5" s="65">
        <v>0</v>
      </c>
      <c r="G5" s="65">
        <v>18</v>
      </c>
      <c r="H5" s="65">
        <v>0</v>
      </c>
      <c r="I5" s="65">
        <v>0</v>
      </c>
      <c r="J5" s="65">
        <v>0</v>
      </c>
      <c r="K5" s="65">
        <v>73</v>
      </c>
      <c r="L5" s="65">
        <v>229</v>
      </c>
      <c r="M5" s="65">
        <v>4</v>
      </c>
      <c r="N5" s="65">
        <v>12</v>
      </c>
      <c r="O5" s="65">
        <v>0</v>
      </c>
      <c r="P5" s="65">
        <v>58</v>
      </c>
      <c r="Q5" s="65">
        <v>0</v>
      </c>
      <c r="R5" s="65">
        <v>0</v>
      </c>
      <c r="S5" s="65">
        <v>66</v>
      </c>
      <c r="T5" s="65">
        <v>0</v>
      </c>
      <c r="U5" s="65">
        <v>83</v>
      </c>
      <c r="V5" s="65">
        <v>0</v>
      </c>
      <c r="W5" s="65">
        <v>22</v>
      </c>
      <c r="X5" s="65">
        <v>0</v>
      </c>
      <c r="Y5" s="65">
        <v>5</v>
      </c>
      <c r="Z5" s="65">
        <v>237</v>
      </c>
      <c r="AA5" s="65">
        <v>0</v>
      </c>
      <c r="AB5" s="65">
        <v>0</v>
      </c>
      <c r="AC5" s="65">
        <v>22</v>
      </c>
      <c r="AD5" s="66">
        <f t="shared" si="0"/>
        <v>1739</v>
      </c>
    </row>
    <row r="6" spans="1:30" hidden="1" x14ac:dyDescent="0.25">
      <c r="A6" s="63" t="s">
        <v>3</v>
      </c>
      <c r="B6" s="65">
        <v>146</v>
      </c>
      <c r="C6" s="65">
        <v>165</v>
      </c>
      <c r="D6" s="65">
        <v>183</v>
      </c>
      <c r="E6" s="65">
        <v>1</v>
      </c>
      <c r="F6" s="65">
        <v>0</v>
      </c>
      <c r="G6" s="65">
        <v>9</v>
      </c>
      <c r="H6" s="65">
        <v>0</v>
      </c>
      <c r="I6" s="65">
        <v>2</v>
      </c>
      <c r="J6" s="65">
        <v>227</v>
      </c>
      <c r="K6" s="65">
        <v>27</v>
      </c>
      <c r="L6" s="65">
        <v>90</v>
      </c>
      <c r="M6" s="65">
        <v>0</v>
      </c>
      <c r="N6" s="65">
        <v>21</v>
      </c>
      <c r="O6" s="65">
        <v>0</v>
      </c>
      <c r="P6" s="65">
        <v>45</v>
      </c>
      <c r="Q6" s="65">
        <v>0</v>
      </c>
      <c r="R6" s="65">
        <v>0</v>
      </c>
      <c r="S6" s="65">
        <v>47</v>
      </c>
      <c r="T6" s="65">
        <v>65</v>
      </c>
      <c r="U6" s="65">
        <v>0</v>
      </c>
      <c r="V6" s="65">
        <v>0</v>
      </c>
      <c r="W6" s="65">
        <v>0</v>
      </c>
      <c r="X6" s="65">
        <v>0</v>
      </c>
      <c r="Y6" s="65">
        <v>2</v>
      </c>
      <c r="Z6" s="65">
        <v>0</v>
      </c>
      <c r="AA6" s="65">
        <v>0</v>
      </c>
      <c r="AB6" s="65">
        <v>39</v>
      </c>
      <c r="AC6" s="65">
        <v>0</v>
      </c>
      <c r="AD6" s="66">
        <f t="shared" si="0"/>
        <v>1069</v>
      </c>
    </row>
    <row r="7" spans="1:30" hidden="1" x14ac:dyDescent="0.25">
      <c r="A7" s="63" t="s">
        <v>4</v>
      </c>
      <c r="B7" s="65">
        <v>15</v>
      </c>
      <c r="C7" s="65">
        <v>70</v>
      </c>
      <c r="D7" s="65">
        <v>129</v>
      </c>
      <c r="E7" s="65">
        <v>0</v>
      </c>
      <c r="F7" s="65">
        <v>2</v>
      </c>
      <c r="G7" s="65">
        <v>0</v>
      </c>
      <c r="H7" s="65">
        <v>1</v>
      </c>
      <c r="I7" s="65">
        <v>2</v>
      </c>
      <c r="J7" s="65">
        <v>18</v>
      </c>
      <c r="K7" s="65">
        <v>15</v>
      </c>
      <c r="L7" s="65">
        <v>44</v>
      </c>
      <c r="M7" s="65">
        <v>1</v>
      </c>
      <c r="N7" s="65">
        <v>5</v>
      </c>
      <c r="O7" s="65">
        <v>12</v>
      </c>
      <c r="P7" s="65">
        <v>47</v>
      </c>
      <c r="Q7" s="65">
        <v>1</v>
      </c>
      <c r="R7" s="65">
        <v>16</v>
      </c>
      <c r="S7" s="65">
        <v>22</v>
      </c>
      <c r="T7" s="65">
        <v>0</v>
      </c>
      <c r="U7" s="65">
        <v>17</v>
      </c>
      <c r="V7" s="65">
        <v>3</v>
      </c>
      <c r="W7" s="65">
        <v>0</v>
      </c>
      <c r="X7" s="65">
        <v>0</v>
      </c>
      <c r="Y7" s="65">
        <v>0</v>
      </c>
      <c r="Z7" s="65">
        <v>4</v>
      </c>
      <c r="AA7" s="65">
        <v>1</v>
      </c>
      <c r="AB7" s="65">
        <v>0</v>
      </c>
      <c r="AC7" s="65">
        <v>0</v>
      </c>
      <c r="AD7" s="66">
        <f t="shared" si="0"/>
        <v>425</v>
      </c>
    </row>
    <row r="8" spans="1:30" hidden="1" x14ac:dyDescent="0.25">
      <c r="A8" s="63" t="s">
        <v>184</v>
      </c>
      <c r="B8" s="65">
        <v>21</v>
      </c>
      <c r="C8" s="65">
        <v>45</v>
      </c>
      <c r="D8" s="65">
        <v>213</v>
      </c>
      <c r="E8" s="65">
        <v>0</v>
      </c>
      <c r="F8" s="65">
        <v>0</v>
      </c>
      <c r="G8" s="65">
        <v>9</v>
      </c>
      <c r="H8" s="65">
        <v>0</v>
      </c>
      <c r="I8" s="65">
        <v>0</v>
      </c>
      <c r="J8" s="65">
        <v>30</v>
      </c>
      <c r="K8" s="65">
        <v>28</v>
      </c>
      <c r="L8" s="65">
        <v>56</v>
      </c>
      <c r="M8" s="65">
        <v>0</v>
      </c>
      <c r="N8" s="65">
        <v>9</v>
      </c>
      <c r="O8" s="65">
        <v>0</v>
      </c>
      <c r="P8" s="65">
        <v>46</v>
      </c>
      <c r="Q8" s="65">
        <v>0</v>
      </c>
      <c r="R8" s="65">
        <v>0</v>
      </c>
      <c r="S8" s="65">
        <v>57</v>
      </c>
      <c r="T8" s="65">
        <v>38</v>
      </c>
      <c r="U8" s="65">
        <v>0</v>
      </c>
      <c r="V8" s="65">
        <v>0</v>
      </c>
      <c r="W8" s="65">
        <v>8</v>
      </c>
      <c r="X8" s="65">
        <v>0</v>
      </c>
      <c r="Y8" s="65">
        <v>2</v>
      </c>
      <c r="Z8" s="65">
        <v>1</v>
      </c>
      <c r="AA8" s="65">
        <v>0</v>
      </c>
      <c r="AB8" s="65">
        <v>0</v>
      </c>
      <c r="AC8" s="65">
        <v>0</v>
      </c>
      <c r="AD8" s="66">
        <f t="shared" si="0"/>
        <v>563</v>
      </c>
    </row>
    <row r="9" spans="1:30" hidden="1" x14ac:dyDescent="0.25">
      <c r="A9" s="63" t="s">
        <v>5</v>
      </c>
      <c r="B9" s="65">
        <v>148</v>
      </c>
      <c r="C9" s="65">
        <v>125</v>
      </c>
      <c r="D9" s="65">
        <v>455</v>
      </c>
      <c r="E9" s="65">
        <v>1</v>
      </c>
      <c r="F9" s="65">
        <v>0</v>
      </c>
      <c r="G9" s="65">
        <v>11</v>
      </c>
      <c r="H9" s="65">
        <v>0</v>
      </c>
      <c r="I9" s="65">
        <v>0</v>
      </c>
      <c r="J9" s="65">
        <v>30</v>
      </c>
      <c r="K9" s="65">
        <v>43</v>
      </c>
      <c r="L9" s="65">
        <v>71</v>
      </c>
      <c r="M9" s="65">
        <v>0</v>
      </c>
      <c r="N9" s="65">
        <v>0</v>
      </c>
      <c r="O9" s="65">
        <v>9</v>
      </c>
      <c r="P9" s="65">
        <v>46</v>
      </c>
      <c r="Q9" s="65">
        <v>0</v>
      </c>
      <c r="R9" s="65">
        <v>0</v>
      </c>
      <c r="S9" s="65">
        <v>53</v>
      </c>
      <c r="T9" s="65">
        <v>57</v>
      </c>
      <c r="U9" s="65">
        <v>0</v>
      </c>
      <c r="V9" s="65">
        <v>0</v>
      </c>
      <c r="W9" s="65">
        <v>0</v>
      </c>
      <c r="X9" s="65">
        <v>0</v>
      </c>
      <c r="Y9" s="65">
        <v>2</v>
      </c>
      <c r="Z9" s="65">
        <v>0</v>
      </c>
      <c r="AA9" s="65">
        <v>17</v>
      </c>
      <c r="AB9" s="65">
        <v>0</v>
      </c>
      <c r="AC9" s="65">
        <v>44</v>
      </c>
      <c r="AD9" s="66">
        <f t="shared" si="0"/>
        <v>1112</v>
      </c>
    </row>
    <row r="10" spans="1:30" hidden="1" x14ac:dyDescent="0.25">
      <c r="A10" s="63" t="s">
        <v>6</v>
      </c>
      <c r="B10" s="65">
        <v>20</v>
      </c>
      <c r="C10" s="65">
        <v>44</v>
      </c>
      <c r="D10" s="65">
        <v>278</v>
      </c>
      <c r="E10" s="65">
        <v>1</v>
      </c>
      <c r="F10" s="65">
        <v>0</v>
      </c>
      <c r="G10" s="65">
        <v>17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6</v>
      </c>
      <c r="O10" s="65">
        <v>0</v>
      </c>
      <c r="P10" s="65">
        <v>45</v>
      </c>
      <c r="Q10" s="65">
        <v>0</v>
      </c>
      <c r="R10" s="65">
        <v>0</v>
      </c>
      <c r="S10" s="65">
        <v>23</v>
      </c>
      <c r="T10" s="65">
        <v>0</v>
      </c>
      <c r="U10" s="65">
        <v>39</v>
      </c>
      <c r="V10" s="65">
        <v>5</v>
      </c>
      <c r="W10" s="65">
        <v>0</v>
      </c>
      <c r="X10" s="65">
        <v>0</v>
      </c>
      <c r="Y10" s="65">
        <v>1</v>
      </c>
      <c r="Z10" s="65">
        <v>0</v>
      </c>
      <c r="AA10" s="65">
        <v>0</v>
      </c>
      <c r="AB10" s="65">
        <v>0</v>
      </c>
      <c r="AC10" s="65">
        <v>43</v>
      </c>
      <c r="AD10" s="66">
        <f t="shared" si="0"/>
        <v>522</v>
      </c>
    </row>
    <row r="11" spans="1:30" hidden="1" x14ac:dyDescent="0.25">
      <c r="A11" s="63" t="s">
        <v>7</v>
      </c>
      <c r="B11" s="65">
        <v>30</v>
      </c>
      <c r="C11" s="65">
        <v>54</v>
      </c>
      <c r="D11" s="65">
        <v>345</v>
      </c>
      <c r="E11" s="65">
        <v>1</v>
      </c>
      <c r="F11" s="65">
        <v>0</v>
      </c>
      <c r="G11" s="65">
        <v>28</v>
      </c>
      <c r="H11" s="65">
        <v>0</v>
      </c>
      <c r="I11" s="65">
        <v>10</v>
      </c>
      <c r="J11" s="65">
        <v>0</v>
      </c>
      <c r="K11" s="65">
        <v>0</v>
      </c>
      <c r="L11" s="65">
        <v>58</v>
      </c>
      <c r="M11" s="65">
        <v>0</v>
      </c>
      <c r="N11" s="65">
        <v>6</v>
      </c>
      <c r="O11" s="65">
        <v>0</v>
      </c>
      <c r="P11" s="65">
        <v>45</v>
      </c>
      <c r="Q11" s="65">
        <v>0</v>
      </c>
      <c r="R11" s="65">
        <v>10</v>
      </c>
      <c r="S11" s="65">
        <v>35</v>
      </c>
      <c r="T11" s="65">
        <v>0</v>
      </c>
      <c r="U11" s="65">
        <v>64</v>
      </c>
      <c r="V11" s="65">
        <v>0</v>
      </c>
      <c r="W11" s="65">
        <v>0</v>
      </c>
      <c r="X11" s="65">
        <v>0</v>
      </c>
      <c r="Y11" s="65">
        <v>3</v>
      </c>
      <c r="Z11" s="65">
        <v>0</v>
      </c>
      <c r="AA11" s="65">
        <v>0</v>
      </c>
      <c r="AB11" s="65">
        <v>0</v>
      </c>
      <c r="AC11" s="65">
        <v>59</v>
      </c>
      <c r="AD11" s="66">
        <f t="shared" si="0"/>
        <v>748</v>
      </c>
    </row>
    <row r="12" spans="1:30" hidden="1" x14ac:dyDescent="0.25">
      <c r="A12" s="63" t="s">
        <v>8</v>
      </c>
      <c r="B12" s="65">
        <v>229</v>
      </c>
      <c r="C12" s="65">
        <v>135</v>
      </c>
      <c r="D12" s="65">
        <v>638</v>
      </c>
      <c r="E12" s="65">
        <v>1</v>
      </c>
      <c r="F12" s="65">
        <v>0</v>
      </c>
      <c r="G12" s="65">
        <v>11</v>
      </c>
      <c r="H12" s="65">
        <v>0</v>
      </c>
      <c r="I12" s="65">
        <v>0</v>
      </c>
      <c r="J12" s="65">
        <v>147</v>
      </c>
      <c r="K12" s="65">
        <v>13</v>
      </c>
      <c r="L12" s="65">
        <v>112</v>
      </c>
      <c r="M12" s="65">
        <v>0</v>
      </c>
      <c r="N12" s="65">
        <v>22</v>
      </c>
      <c r="O12" s="65">
        <v>0</v>
      </c>
      <c r="P12" s="65">
        <v>45</v>
      </c>
      <c r="Q12" s="65">
        <v>0</v>
      </c>
      <c r="R12" s="65">
        <v>0</v>
      </c>
      <c r="S12" s="65">
        <v>0</v>
      </c>
      <c r="T12" s="65">
        <v>0</v>
      </c>
      <c r="U12" s="65">
        <v>101</v>
      </c>
      <c r="V12" s="65">
        <v>5</v>
      </c>
      <c r="W12" s="65">
        <v>0</v>
      </c>
      <c r="X12" s="65">
        <v>5</v>
      </c>
      <c r="Y12" s="65">
        <v>4</v>
      </c>
      <c r="Z12" s="65">
        <v>0</v>
      </c>
      <c r="AA12" s="65">
        <v>6</v>
      </c>
      <c r="AB12" s="65">
        <v>0</v>
      </c>
      <c r="AC12" s="65">
        <v>155</v>
      </c>
      <c r="AD12" s="66">
        <f t="shared" si="0"/>
        <v>1629</v>
      </c>
    </row>
    <row r="13" spans="1:30" hidden="1" x14ac:dyDescent="0.25">
      <c r="A13" s="63" t="s">
        <v>9</v>
      </c>
      <c r="B13" s="65">
        <v>24</v>
      </c>
      <c r="C13" s="65">
        <v>40</v>
      </c>
      <c r="D13" s="65">
        <v>174</v>
      </c>
      <c r="E13" s="65">
        <v>1</v>
      </c>
      <c r="F13" s="65">
        <v>0</v>
      </c>
      <c r="G13" s="65">
        <v>2</v>
      </c>
      <c r="H13" s="65">
        <v>0</v>
      </c>
      <c r="I13" s="65">
        <v>0</v>
      </c>
      <c r="J13" s="65">
        <v>36</v>
      </c>
      <c r="K13" s="65">
        <v>3</v>
      </c>
      <c r="L13" s="65">
        <v>84</v>
      </c>
      <c r="M13" s="65">
        <v>0</v>
      </c>
      <c r="N13" s="65">
        <v>0</v>
      </c>
      <c r="O13" s="65">
        <v>0</v>
      </c>
      <c r="P13" s="65">
        <v>47</v>
      </c>
      <c r="Q13" s="65">
        <v>0</v>
      </c>
      <c r="R13" s="65">
        <v>0</v>
      </c>
      <c r="S13" s="65">
        <v>0</v>
      </c>
      <c r="T13" s="65">
        <v>0</v>
      </c>
      <c r="U13" s="65">
        <v>49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8</v>
      </c>
      <c r="AB13" s="65">
        <v>0</v>
      </c>
      <c r="AC13" s="65">
        <v>0</v>
      </c>
      <c r="AD13" s="66">
        <f t="shared" si="0"/>
        <v>468</v>
      </c>
    </row>
    <row r="14" spans="1:30" hidden="1" x14ac:dyDescent="0.25">
      <c r="A14" s="63" t="s">
        <v>10</v>
      </c>
      <c r="B14" s="65">
        <v>64</v>
      </c>
      <c r="C14" s="65">
        <v>47</v>
      </c>
      <c r="D14" s="65">
        <v>229</v>
      </c>
      <c r="E14" s="65">
        <v>1</v>
      </c>
      <c r="F14" s="65">
        <v>0</v>
      </c>
      <c r="G14" s="65">
        <v>4</v>
      </c>
      <c r="H14" s="65">
        <v>0</v>
      </c>
      <c r="I14" s="65">
        <v>0</v>
      </c>
      <c r="J14" s="65">
        <v>30</v>
      </c>
      <c r="K14" s="65">
        <v>5</v>
      </c>
      <c r="L14" s="65">
        <v>62</v>
      </c>
      <c r="M14" s="65">
        <v>0</v>
      </c>
      <c r="N14" s="65">
        <v>0</v>
      </c>
      <c r="O14" s="65">
        <v>0</v>
      </c>
      <c r="P14" s="65">
        <v>46</v>
      </c>
      <c r="Q14" s="65">
        <v>0</v>
      </c>
      <c r="R14" s="65">
        <v>0</v>
      </c>
      <c r="S14" s="65">
        <v>0</v>
      </c>
      <c r="T14" s="65">
        <v>0</v>
      </c>
      <c r="U14" s="65">
        <v>18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11</v>
      </c>
      <c r="AB14" s="65">
        <v>0</v>
      </c>
      <c r="AC14" s="65">
        <v>0</v>
      </c>
      <c r="AD14" s="66">
        <f t="shared" si="0"/>
        <v>517</v>
      </c>
    </row>
    <row r="15" spans="1:30" hidden="1" x14ac:dyDescent="0.25">
      <c r="A15" s="63" t="s">
        <v>11</v>
      </c>
      <c r="B15" s="65">
        <v>91</v>
      </c>
      <c r="C15" s="65">
        <v>55</v>
      </c>
      <c r="D15" s="65">
        <v>316</v>
      </c>
      <c r="E15" s="65">
        <v>1</v>
      </c>
      <c r="F15" s="65">
        <v>0</v>
      </c>
      <c r="G15" s="65">
        <v>17</v>
      </c>
      <c r="H15" s="65">
        <v>0</v>
      </c>
      <c r="I15" s="65">
        <v>0</v>
      </c>
      <c r="J15" s="65">
        <v>58</v>
      </c>
      <c r="K15" s="65">
        <v>11</v>
      </c>
      <c r="L15" s="65">
        <v>111</v>
      </c>
      <c r="M15" s="65">
        <v>1</v>
      </c>
      <c r="N15" s="65">
        <v>5</v>
      </c>
      <c r="O15" s="65">
        <v>0</v>
      </c>
      <c r="P15" s="65">
        <v>46</v>
      </c>
      <c r="Q15" s="65">
        <v>0</v>
      </c>
      <c r="R15" s="65">
        <v>0</v>
      </c>
      <c r="S15" s="65">
        <v>34</v>
      </c>
      <c r="T15" s="65">
        <v>0</v>
      </c>
      <c r="U15" s="65">
        <v>58</v>
      </c>
      <c r="V15" s="65">
        <v>23</v>
      </c>
      <c r="W15" s="65">
        <v>5</v>
      </c>
      <c r="X15" s="65">
        <v>0</v>
      </c>
      <c r="Y15" s="65">
        <v>3</v>
      </c>
      <c r="Z15" s="65">
        <v>0</v>
      </c>
      <c r="AA15" s="65">
        <v>6</v>
      </c>
      <c r="AB15" s="65">
        <v>0</v>
      </c>
      <c r="AC15" s="65">
        <v>77</v>
      </c>
      <c r="AD15" s="66">
        <f t="shared" si="0"/>
        <v>918</v>
      </c>
    </row>
    <row r="16" spans="1:30" hidden="1" x14ac:dyDescent="0.25">
      <c r="A16" s="63" t="s">
        <v>12</v>
      </c>
      <c r="B16" s="65">
        <v>53</v>
      </c>
      <c r="C16" s="65">
        <v>45</v>
      </c>
      <c r="D16" s="65">
        <v>233</v>
      </c>
      <c r="E16" s="65">
        <v>1</v>
      </c>
      <c r="F16" s="65">
        <v>0</v>
      </c>
      <c r="G16" s="65">
        <v>11</v>
      </c>
      <c r="H16" s="65">
        <v>0</v>
      </c>
      <c r="I16" s="65">
        <v>16</v>
      </c>
      <c r="J16" s="65">
        <v>22</v>
      </c>
      <c r="K16" s="65">
        <v>0</v>
      </c>
      <c r="L16" s="65">
        <v>46</v>
      </c>
      <c r="M16" s="65">
        <v>0</v>
      </c>
      <c r="N16" s="65">
        <v>20</v>
      </c>
      <c r="O16" s="65">
        <v>0</v>
      </c>
      <c r="P16" s="65">
        <v>43</v>
      </c>
      <c r="Q16" s="65">
        <v>0</v>
      </c>
      <c r="R16" s="65">
        <v>0</v>
      </c>
      <c r="S16" s="65">
        <v>0</v>
      </c>
      <c r="T16" s="65">
        <v>45</v>
      </c>
      <c r="U16" s="65">
        <v>0</v>
      </c>
      <c r="V16" s="65">
        <v>0</v>
      </c>
      <c r="W16" s="65">
        <v>0</v>
      </c>
      <c r="X16" s="65">
        <v>0</v>
      </c>
      <c r="Y16" s="65">
        <v>4</v>
      </c>
      <c r="Z16" s="65">
        <v>0</v>
      </c>
      <c r="AA16" s="65">
        <v>13</v>
      </c>
      <c r="AB16" s="65">
        <v>0</v>
      </c>
      <c r="AC16" s="65">
        <v>72</v>
      </c>
      <c r="AD16" s="66">
        <f t="shared" si="0"/>
        <v>624</v>
      </c>
    </row>
    <row r="17" spans="1:31" hidden="1" x14ac:dyDescent="0.25">
      <c r="A17" s="63" t="s">
        <v>13</v>
      </c>
      <c r="B17" s="65">
        <v>85</v>
      </c>
      <c r="C17" s="65">
        <v>30</v>
      </c>
      <c r="D17" s="65">
        <v>193</v>
      </c>
      <c r="E17" s="65">
        <v>1</v>
      </c>
      <c r="F17" s="65">
        <v>0</v>
      </c>
      <c r="G17" s="65">
        <v>6</v>
      </c>
      <c r="H17" s="65">
        <v>0</v>
      </c>
      <c r="I17" s="65">
        <v>6</v>
      </c>
      <c r="J17" s="65">
        <v>51</v>
      </c>
      <c r="K17" s="65">
        <v>2</v>
      </c>
      <c r="L17" s="65">
        <v>91</v>
      </c>
      <c r="M17" s="65">
        <v>0</v>
      </c>
      <c r="N17" s="65">
        <v>0</v>
      </c>
      <c r="O17" s="65">
        <v>0</v>
      </c>
      <c r="P17" s="65">
        <v>46</v>
      </c>
      <c r="Q17" s="65">
        <v>0</v>
      </c>
      <c r="R17" s="65">
        <v>0</v>
      </c>
      <c r="S17" s="65">
        <v>0</v>
      </c>
      <c r="T17" s="65">
        <v>33</v>
      </c>
      <c r="U17" s="65">
        <v>0</v>
      </c>
      <c r="V17" s="65">
        <v>1</v>
      </c>
      <c r="W17" s="65">
        <v>0</v>
      </c>
      <c r="X17" s="65">
        <v>0</v>
      </c>
      <c r="Y17" s="65">
        <v>0</v>
      </c>
      <c r="Z17" s="65">
        <v>0</v>
      </c>
      <c r="AA17" s="65">
        <v>7</v>
      </c>
      <c r="AB17" s="65">
        <v>0</v>
      </c>
      <c r="AC17" s="65">
        <v>7</v>
      </c>
      <c r="AD17" s="66">
        <f t="shared" si="0"/>
        <v>559</v>
      </c>
    </row>
    <row r="18" spans="1:31" hidden="1" x14ac:dyDescent="0.25">
      <c r="A18" s="63" t="s">
        <v>14</v>
      </c>
      <c r="B18" s="65">
        <v>79</v>
      </c>
      <c r="C18" s="65">
        <v>35</v>
      </c>
      <c r="D18" s="65">
        <v>117</v>
      </c>
      <c r="E18" s="65">
        <v>1</v>
      </c>
      <c r="F18" s="65">
        <v>0</v>
      </c>
      <c r="G18" s="65">
        <v>24</v>
      </c>
      <c r="H18" s="65">
        <v>0</v>
      </c>
      <c r="I18" s="65">
        <v>0</v>
      </c>
      <c r="J18" s="65">
        <v>118</v>
      </c>
      <c r="K18" s="65">
        <v>11</v>
      </c>
      <c r="L18" s="65">
        <v>63</v>
      </c>
      <c r="M18" s="65">
        <v>0</v>
      </c>
      <c r="N18" s="65">
        <v>6</v>
      </c>
      <c r="O18" s="65">
        <v>0</v>
      </c>
      <c r="P18" s="65">
        <v>44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64</v>
      </c>
      <c r="W18" s="65">
        <v>11</v>
      </c>
      <c r="X18" s="65">
        <v>0</v>
      </c>
      <c r="Y18" s="65">
        <v>4</v>
      </c>
      <c r="Z18" s="65">
        <v>0</v>
      </c>
      <c r="AA18" s="65">
        <v>0</v>
      </c>
      <c r="AB18" s="65">
        <v>0</v>
      </c>
      <c r="AC18" s="65">
        <v>39</v>
      </c>
      <c r="AD18" s="66">
        <f t="shared" si="0"/>
        <v>616</v>
      </c>
    </row>
    <row r="19" spans="1:31" hidden="1" x14ac:dyDescent="0.25">
      <c r="A19" s="63" t="s">
        <v>185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327</v>
      </c>
      <c r="K19" s="65">
        <v>0</v>
      </c>
      <c r="L19" s="65">
        <v>33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6">
        <f t="shared" si="0"/>
        <v>360</v>
      </c>
    </row>
    <row r="20" spans="1:31" hidden="1" x14ac:dyDescent="0.25">
      <c r="A20" s="63" t="s">
        <v>186</v>
      </c>
      <c r="B20" s="65">
        <v>42</v>
      </c>
      <c r="C20" s="65">
        <v>0</v>
      </c>
      <c r="D20" s="65">
        <v>83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17</v>
      </c>
      <c r="L20" s="65">
        <v>25</v>
      </c>
      <c r="M20" s="65">
        <v>0</v>
      </c>
      <c r="N20" s="65">
        <v>0</v>
      </c>
      <c r="O20" s="65">
        <v>0</v>
      </c>
      <c r="P20" s="65">
        <v>48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6">
        <f t="shared" si="0"/>
        <v>215</v>
      </c>
    </row>
    <row r="21" spans="1:31" hidden="1" x14ac:dyDescent="0.25">
      <c r="A21" s="63" t="s">
        <v>187</v>
      </c>
      <c r="B21" s="65">
        <v>35</v>
      </c>
      <c r="C21" s="65">
        <v>0</v>
      </c>
      <c r="D21" s="65">
        <v>70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15</v>
      </c>
      <c r="K21" s="65">
        <v>14</v>
      </c>
      <c r="L21" s="65">
        <v>21</v>
      </c>
      <c r="M21" s="65">
        <v>0</v>
      </c>
      <c r="N21" s="65">
        <v>0</v>
      </c>
      <c r="O21" s="65">
        <v>0</v>
      </c>
      <c r="P21" s="65">
        <v>48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6">
        <f t="shared" si="0"/>
        <v>203</v>
      </c>
    </row>
    <row r="22" spans="1:31" hidden="1" x14ac:dyDescent="0.25">
      <c r="A22" s="63" t="s">
        <v>188</v>
      </c>
      <c r="B22" s="65">
        <v>34</v>
      </c>
      <c r="C22" s="65">
        <v>0</v>
      </c>
      <c r="D22" s="65">
        <v>67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29</v>
      </c>
      <c r="K22" s="65">
        <v>13</v>
      </c>
      <c r="L22" s="65">
        <v>20</v>
      </c>
      <c r="M22" s="65">
        <v>0</v>
      </c>
      <c r="N22" s="65">
        <v>0</v>
      </c>
      <c r="O22" s="65">
        <v>0</v>
      </c>
      <c r="P22" s="65">
        <v>48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6">
        <f t="shared" si="0"/>
        <v>211</v>
      </c>
    </row>
    <row r="23" spans="1:31" hidden="1" x14ac:dyDescent="0.25">
      <c r="A23" s="63" t="s">
        <v>189</v>
      </c>
      <c r="B23" s="65">
        <v>43</v>
      </c>
      <c r="C23" s="65">
        <v>0</v>
      </c>
      <c r="D23" s="65">
        <v>85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17</v>
      </c>
      <c r="L23" s="65">
        <v>26</v>
      </c>
      <c r="M23" s="65">
        <v>0</v>
      </c>
      <c r="N23" s="65">
        <v>0</v>
      </c>
      <c r="O23" s="65">
        <v>0</v>
      </c>
      <c r="P23" s="65">
        <v>48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6">
        <f t="shared" si="0"/>
        <v>219</v>
      </c>
    </row>
    <row r="24" spans="1:31" hidden="1" x14ac:dyDescent="0.25">
      <c r="AD24" s="66">
        <f>SUM(AD3:AD23)</f>
        <v>16200</v>
      </c>
    </row>
    <row r="25" spans="1:31" x14ac:dyDescent="0.25">
      <c r="A25" s="116" t="s">
        <v>174</v>
      </c>
      <c r="B25" s="67" t="s">
        <v>15</v>
      </c>
      <c r="C25" s="67" t="s">
        <v>16</v>
      </c>
      <c r="D25" s="67" t="s">
        <v>17</v>
      </c>
      <c r="E25" s="67" t="s">
        <v>18</v>
      </c>
      <c r="F25" s="67" t="s">
        <v>19</v>
      </c>
      <c r="G25" s="67" t="s">
        <v>20</v>
      </c>
      <c r="H25" s="67" t="s">
        <v>21</v>
      </c>
      <c r="I25" s="67" t="s">
        <v>22</v>
      </c>
      <c r="J25" s="67" t="s">
        <v>171</v>
      </c>
      <c r="K25" s="67" t="s">
        <v>23</v>
      </c>
      <c r="L25" s="67" t="s">
        <v>24</v>
      </c>
      <c r="M25" s="67" t="s">
        <v>25</v>
      </c>
      <c r="N25" s="67" t="s">
        <v>26</v>
      </c>
      <c r="O25" s="67" t="s">
        <v>27</v>
      </c>
      <c r="P25" s="67" t="s">
        <v>28</v>
      </c>
      <c r="Q25" s="67" t="s">
        <v>29</v>
      </c>
      <c r="R25" s="67" t="s">
        <v>30</v>
      </c>
      <c r="S25" s="67" t="s">
        <v>31</v>
      </c>
      <c r="T25" s="67" t="s">
        <v>32</v>
      </c>
      <c r="U25" s="67" t="s">
        <v>33</v>
      </c>
      <c r="V25" s="67" t="s">
        <v>34</v>
      </c>
      <c r="W25" s="67" t="s">
        <v>35</v>
      </c>
      <c r="X25" s="67" t="s">
        <v>172</v>
      </c>
      <c r="Y25" s="67" t="s">
        <v>173</v>
      </c>
      <c r="Z25" s="67" t="s">
        <v>36</v>
      </c>
      <c r="AA25" s="67" t="s">
        <v>37</v>
      </c>
      <c r="AB25" s="67" t="s">
        <v>38</v>
      </c>
      <c r="AC25" s="67" t="s">
        <v>39</v>
      </c>
      <c r="AD25" s="118" t="s">
        <v>190</v>
      </c>
      <c r="AE25" s="119" t="s">
        <v>191</v>
      </c>
    </row>
    <row r="26" spans="1:31" ht="102.75" customHeight="1" x14ac:dyDescent="0.25">
      <c r="A26" s="117"/>
      <c r="B26" s="68" t="s">
        <v>47</v>
      </c>
      <c r="C26" s="68" t="s">
        <v>50</v>
      </c>
      <c r="D26" s="68" t="s">
        <v>175</v>
      </c>
      <c r="E26" s="68" t="s">
        <v>55</v>
      </c>
      <c r="F26" s="68" t="s">
        <v>56</v>
      </c>
      <c r="G26" s="68" t="s">
        <v>57</v>
      </c>
      <c r="H26" s="68" t="s">
        <v>58</v>
      </c>
      <c r="I26" s="68" t="s">
        <v>59</v>
      </c>
      <c r="J26" s="68" t="s">
        <v>157</v>
      </c>
      <c r="K26" s="68" t="s">
        <v>76</v>
      </c>
      <c r="L26" s="68" t="s">
        <v>78</v>
      </c>
      <c r="M26" s="68" t="s">
        <v>81</v>
      </c>
      <c r="N26" s="68" t="s">
        <v>177</v>
      </c>
      <c r="O26" s="68" t="s">
        <v>178</v>
      </c>
      <c r="P26" s="68" t="s">
        <v>179</v>
      </c>
      <c r="Q26" s="68" t="s">
        <v>128</v>
      </c>
      <c r="R26" s="68" t="s">
        <v>90</v>
      </c>
      <c r="S26" s="68" t="s">
        <v>92</v>
      </c>
      <c r="T26" s="68" t="s">
        <v>180</v>
      </c>
      <c r="U26" s="68" t="s">
        <v>181</v>
      </c>
      <c r="V26" s="68" t="s">
        <v>176</v>
      </c>
      <c r="W26" s="68" t="s">
        <v>182</v>
      </c>
      <c r="X26" s="68" t="s">
        <v>183</v>
      </c>
      <c r="Y26" s="68" t="s">
        <v>112</v>
      </c>
      <c r="Z26" s="68" t="s">
        <v>117</v>
      </c>
      <c r="AA26" s="68" t="s">
        <v>130</v>
      </c>
      <c r="AB26" s="68" t="s">
        <v>116</v>
      </c>
      <c r="AC26" s="68" t="s">
        <v>116</v>
      </c>
      <c r="AD26" s="118"/>
      <c r="AE26" s="119"/>
    </row>
    <row r="27" spans="1:31" x14ac:dyDescent="0.25">
      <c r="A27" s="63" t="s">
        <v>0</v>
      </c>
      <c r="B27" s="65">
        <f>B3*1000</f>
        <v>121000</v>
      </c>
      <c r="C27" s="65">
        <f t="shared" ref="C27:V31" si="1">C3*1000</f>
        <v>132000</v>
      </c>
      <c r="D27" s="65">
        <f t="shared" si="1"/>
        <v>252000</v>
      </c>
      <c r="E27" s="65">
        <f t="shared" si="1"/>
        <v>0</v>
      </c>
      <c r="F27" s="65">
        <f t="shared" si="1"/>
        <v>6000</v>
      </c>
      <c r="G27" s="65">
        <f t="shared" si="1"/>
        <v>0</v>
      </c>
      <c r="H27" s="65">
        <f t="shared" si="1"/>
        <v>2000</v>
      </c>
      <c r="I27" s="65">
        <f t="shared" si="1"/>
        <v>6000</v>
      </c>
      <c r="J27" s="65">
        <f t="shared" si="1"/>
        <v>80000</v>
      </c>
      <c r="K27" s="65">
        <f t="shared" si="1"/>
        <v>41000</v>
      </c>
      <c r="L27" s="65">
        <f t="shared" si="1"/>
        <v>81000</v>
      </c>
      <c r="M27" s="65">
        <f t="shared" si="1"/>
        <v>0</v>
      </c>
      <c r="N27" s="65">
        <f t="shared" si="1"/>
        <v>7000</v>
      </c>
      <c r="O27" s="65">
        <f t="shared" si="1"/>
        <v>7000</v>
      </c>
      <c r="P27" s="65">
        <f t="shared" si="1"/>
        <v>50000</v>
      </c>
      <c r="Q27" s="65">
        <f t="shared" si="1"/>
        <v>2000</v>
      </c>
      <c r="R27" s="65">
        <f t="shared" si="1"/>
        <v>34000</v>
      </c>
      <c r="S27" s="65">
        <f t="shared" si="1"/>
        <v>0</v>
      </c>
      <c r="T27" s="65">
        <f t="shared" si="1"/>
        <v>74000</v>
      </c>
      <c r="U27" s="65">
        <f t="shared" si="1"/>
        <v>0</v>
      </c>
      <c r="V27" s="65">
        <f t="shared" si="1"/>
        <v>9000</v>
      </c>
      <c r="W27" s="65">
        <f t="shared" ref="W27:AC32" si="2">W3*1000</f>
        <v>0</v>
      </c>
      <c r="X27" s="65">
        <f t="shared" si="2"/>
        <v>0</v>
      </c>
      <c r="Y27" s="65">
        <f t="shared" si="2"/>
        <v>0</v>
      </c>
      <c r="Z27" s="65">
        <f t="shared" si="2"/>
        <v>5000</v>
      </c>
      <c r="AA27" s="65">
        <f t="shared" si="2"/>
        <v>6000</v>
      </c>
      <c r="AB27" s="65">
        <f t="shared" si="2"/>
        <v>0</v>
      </c>
      <c r="AC27" s="65">
        <f t="shared" si="2"/>
        <v>0</v>
      </c>
      <c r="AD27" s="66">
        <f t="shared" ref="AD27:AD47" si="3">SUM(B27:AC27)</f>
        <v>915000</v>
      </c>
      <c r="AE27" s="63" t="s">
        <v>150</v>
      </c>
    </row>
    <row r="28" spans="1:31" x14ac:dyDescent="0.25">
      <c r="A28" s="63" t="s">
        <v>1</v>
      </c>
      <c r="B28" s="65">
        <f t="shared" ref="B28:I43" si="4">B4*1000</f>
        <v>313000</v>
      </c>
      <c r="C28" s="65">
        <f t="shared" si="4"/>
        <v>383000</v>
      </c>
      <c r="D28" s="65">
        <f t="shared" si="4"/>
        <v>1068000</v>
      </c>
      <c r="E28" s="65">
        <f t="shared" si="4"/>
        <v>1000</v>
      </c>
      <c r="F28" s="65">
        <f t="shared" si="4"/>
        <v>0</v>
      </c>
      <c r="G28" s="65">
        <f t="shared" si="4"/>
        <v>16000</v>
      </c>
      <c r="H28" s="65">
        <f t="shared" si="4"/>
        <v>0</v>
      </c>
      <c r="I28" s="65">
        <f t="shared" si="4"/>
        <v>0</v>
      </c>
      <c r="J28" s="65">
        <f t="shared" si="1"/>
        <v>0</v>
      </c>
      <c r="K28" s="65">
        <f t="shared" si="1"/>
        <v>37000</v>
      </c>
      <c r="L28" s="65">
        <f t="shared" si="1"/>
        <v>251000</v>
      </c>
      <c r="M28" s="65">
        <f t="shared" si="1"/>
        <v>0</v>
      </c>
      <c r="N28" s="65">
        <f t="shared" si="1"/>
        <v>18000</v>
      </c>
      <c r="O28" s="65">
        <f t="shared" si="1"/>
        <v>0</v>
      </c>
      <c r="P28" s="65">
        <f t="shared" si="1"/>
        <v>47000</v>
      </c>
      <c r="Q28" s="65">
        <f t="shared" si="1"/>
        <v>0</v>
      </c>
      <c r="R28" s="65">
        <f t="shared" si="1"/>
        <v>0</v>
      </c>
      <c r="S28" s="65">
        <f t="shared" si="1"/>
        <v>0</v>
      </c>
      <c r="T28" s="65">
        <f t="shared" si="1"/>
        <v>0</v>
      </c>
      <c r="U28" s="65">
        <f t="shared" si="1"/>
        <v>183000</v>
      </c>
      <c r="V28" s="65">
        <f t="shared" si="1"/>
        <v>10000</v>
      </c>
      <c r="W28" s="65">
        <f t="shared" si="2"/>
        <v>5000</v>
      </c>
      <c r="X28" s="65">
        <f t="shared" si="2"/>
        <v>5000</v>
      </c>
      <c r="Y28" s="65">
        <f t="shared" si="2"/>
        <v>3000</v>
      </c>
      <c r="Z28" s="65">
        <f t="shared" si="2"/>
        <v>3000</v>
      </c>
      <c r="AA28" s="65">
        <f t="shared" si="2"/>
        <v>0</v>
      </c>
      <c r="AB28" s="65">
        <f t="shared" si="2"/>
        <v>225000</v>
      </c>
      <c r="AC28" s="65">
        <f t="shared" si="2"/>
        <v>0</v>
      </c>
      <c r="AD28" s="66">
        <f t="shared" si="3"/>
        <v>2568000</v>
      </c>
      <c r="AE28" s="63" t="s">
        <v>192</v>
      </c>
    </row>
    <row r="29" spans="1:31" x14ac:dyDescent="0.25">
      <c r="A29" s="63" t="s">
        <v>2</v>
      </c>
      <c r="B29" s="65">
        <f t="shared" si="4"/>
        <v>303000</v>
      </c>
      <c r="C29" s="65">
        <f t="shared" si="4"/>
        <v>174000</v>
      </c>
      <c r="D29" s="65">
        <f t="shared" si="4"/>
        <v>432000</v>
      </c>
      <c r="E29" s="65">
        <f t="shared" si="4"/>
        <v>1000</v>
      </c>
      <c r="F29" s="65">
        <f t="shared" si="4"/>
        <v>0</v>
      </c>
      <c r="G29" s="65">
        <f t="shared" si="4"/>
        <v>18000</v>
      </c>
      <c r="H29" s="65">
        <f t="shared" si="4"/>
        <v>0</v>
      </c>
      <c r="I29" s="65">
        <f t="shared" si="4"/>
        <v>0</v>
      </c>
      <c r="J29" s="65">
        <f t="shared" si="1"/>
        <v>0</v>
      </c>
      <c r="K29" s="65">
        <f t="shared" si="1"/>
        <v>73000</v>
      </c>
      <c r="L29" s="65">
        <f t="shared" si="1"/>
        <v>229000</v>
      </c>
      <c r="M29" s="65">
        <f t="shared" si="1"/>
        <v>4000</v>
      </c>
      <c r="N29" s="65">
        <f t="shared" si="1"/>
        <v>12000</v>
      </c>
      <c r="O29" s="65">
        <f t="shared" si="1"/>
        <v>0</v>
      </c>
      <c r="P29" s="65">
        <f t="shared" si="1"/>
        <v>58000</v>
      </c>
      <c r="Q29" s="65">
        <f t="shared" si="1"/>
        <v>0</v>
      </c>
      <c r="R29" s="65">
        <f t="shared" si="1"/>
        <v>0</v>
      </c>
      <c r="S29" s="65">
        <f t="shared" si="1"/>
        <v>66000</v>
      </c>
      <c r="T29" s="65">
        <f t="shared" si="1"/>
        <v>0</v>
      </c>
      <c r="U29" s="65">
        <f t="shared" si="1"/>
        <v>83000</v>
      </c>
      <c r="V29" s="65">
        <f t="shared" si="1"/>
        <v>0</v>
      </c>
      <c r="W29" s="65">
        <f t="shared" si="2"/>
        <v>22000</v>
      </c>
      <c r="X29" s="65">
        <f t="shared" si="2"/>
        <v>0</v>
      </c>
      <c r="Y29" s="65">
        <f t="shared" si="2"/>
        <v>5000</v>
      </c>
      <c r="Z29" s="65">
        <f t="shared" si="2"/>
        <v>237000</v>
      </c>
      <c r="AA29" s="65">
        <f t="shared" si="2"/>
        <v>0</v>
      </c>
      <c r="AB29" s="65">
        <f t="shared" si="2"/>
        <v>0</v>
      </c>
      <c r="AC29" s="65">
        <f t="shared" si="2"/>
        <v>22000</v>
      </c>
      <c r="AD29" s="66">
        <f t="shared" si="3"/>
        <v>1739000</v>
      </c>
      <c r="AE29" s="63" t="s">
        <v>193</v>
      </c>
    </row>
    <row r="30" spans="1:31" x14ac:dyDescent="0.25">
      <c r="A30" s="63" t="s">
        <v>3</v>
      </c>
      <c r="B30" s="65">
        <f t="shared" si="4"/>
        <v>146000</v>
      </c>
      <c r="C30" s="65">
        <f t="shared" si="1"/>
        <v>165000</v>
      </c>
      <c r="D30" s="65">
        <f t="shared" si="1"/>
        <v>183000</v>
      </c>
      <c r="E30" s="65">
        <f t="shared" si="1"/>
        <v>1000</v>
      </c>
      <c r="F30" s="65">
        <f t="shared" si="1"/>
        <v>0</v>
      </c>
      <c r="G30" s="65">
        <f t="shared" si="1"/>
        <v>9000</v>
      </c>
      <c r="H30" s="65">
        <f t="shared" si="1"/>
        <v>0</v>
      </c>
      <c r="I30" s="65">
        <f t="shared" si="1"/>
        <v>2000</v>
      </c>
      <c r="J30" s="65">
        <f t="shared" si="1"/>
        <v>227000</v>
      </c>
      <c r="K30" s="65">
        <f t="shared" si="1"/>
        <v>27000</v>
      </c>
      <c r="L30" s="65">
        <f t="shared" si="1"/>
        <v>90000</v>
      </c>
      <c r="M30" s="65">
        <f t="shared" si="1"/>
        <v>0</v>
      </c>
      <c r="N30" s="65">
        <f t="shared" si="1"/>
        <v>21000</v>
      </c>
      <c r="O30" s="65">
        <f t="shared" si="1"/>
        <v>0</v>
      </c>
      <c r="P30" s="65">
        <f t="shared" si="1"/>
        <v>45000</v>
      </c>
      <c r="Q30" s="65">
        <f t="shared" si="1"/>
        <v>0</v>
      </c>
      <c r="R30" s="65">
        <f t="shared" si="1"/>
        <v>0</v>
      </c>
      <c r="S30" s="65">
        <f t="shared" si="1"/>
        <v>47000</v>
      </c>
      <c r="T30" s="65">
        <f t="shared" si="1"/>
        <v>65000</v>
      </c>
      <c r="U30" s="65">
        <f t="shared" si="1"/>
        <v>0</v>
      </c>
      <c r="V30" s="65">
        <f t="shared" si="1"/>
        <v>0</v>
      </c>
      <c r="W30" s="65">
        <f t="shared" si="2"/>
        <v>0</v>
      </c>
      <c r="X30" s="65">
        <f t="shared" si="2"/>
        <v>0</v>
      </c>
      <c r="Y30" s="65">
        <f t="shared" si="2"/>
        <v>2000</v>
      </c>
      <c r="Z30" s="65">
        <f t="shared" si="2"/>
        <v>0</v>
      </c>
      <c r="AA30" s="65">
        <f t="shared" si="2"/>
        <v>0</v>
      </c>
      <c r="AB30" s="65">
        <f t="shared" si="2"/>
        <v>39000</v>
      </c>
      <c r="AC30" s="65">
        <f t="shared" si="2"/>
        <v>0</v>
      </c>
      <c r="AD30" s="66">
        <f t="shared" si="3"/>
        <v>1069000</v>
      </c>
      <c r="AE30" s="63" t="s">
        <v>149</v>
      </c>
    </row>
    <row r="31" spans="1:31" x14ac:dyDescent="0.25">
      <c r="A31" s="63" t="s">
        <v>4</v>
      </c>
      <c r="B31" s="65">
        <f t="shared" si="4"/>
        <v>15000</v>
      </c>
      <c r="C31" s="65">
        <f t="shared" si="1"/>
        <v>70000</v>
      </c>
      <c r="D31" s="65">
        <f t="shared" si="1"/>
        <v>129000</v>
      </c>
      <c r="E31" s="65">
        <f t="shared" si="1"/>
        <v>0</v>
      </c>
      <c r="F31" s="65">
        <f t="shared" si="1"/>
        <v>2000</v>
      </c>
      <c r="G31" s="65">
        <f t="shared" si="1"/>
        <v>0</v>
      </c>
      <c r="H31" s="65">
        <f t="shared" si="1"/>
        <v>1000</v>
      </c>
      <c r="I31" s="65">
        <f t="shared" si="1"/>
        <v>2000</v>
      </c>
      <c r="J31" s="65">
        <f t="shared" si="1"/>
        <v>18000</v>
      </c>
      <c r="K31" s="65">
        <f t="shared" ref="K31:X35" si="5">K7*1000</f>
        <v>15000</v>
      </c>
      <c r="L31" s="65">
        <f t="shared" si="5"/>
        <v>44000</v>
      </c>
      <c r="M31" s="65">
        <f t="shared" si="5"/>
        <v>1000</v>
      </c>
      <c r="N31" s="65">
        <f t="shared" si="5"/>
        <v>5000</v>
      </c>
      <c r="O31" s="65">
        <f t="shared" si="5"/>
        <v>12000</v>
      </c>
      <c r="P31" s="65">
        <f t="shared" si="5"/>
        <v>47000</v>
      </c>
      <c r="Q31" s="65">
        <f t="shared" si="5"/>
        <v>1000</v>
      </c>
      <c r="R31" s="65">
        <f t="shared" si="5"/>
        <v>16000</v>
      </c>
      <c r="S31" s="65">
        <f t="shared" si="5"/>
        <v>22000</v>
      </c>
      <c r="T31" s="65">
        <f t="shared" si="5"/>
        <v>0</v>
      </c>
      <c r="U31" s="65">
        <f t="shared" si="5"/>
        <v>17000</v>
      </c>
      <c r="V31" s="65">
        <f t="shared" si="5"/>
        <v>3000</v>
      </c>
      <c r="W31" s="65">
        <f t="shared" si="2"/>
        <v>0</v>
      </c>
      <c r="X31" s="65">
        <f t="shared" si="2"/>
        <v>0</v>
      </c>
      <c r="Y31" s="65">
        <f t="shared" si="2"/>
        <v>0</v>
      </c>
      <c r="Z31" s="65">
        <f t="shared" si="2"/>
        <v>4000</v>
      </c>
      <c r="AA31" s="65">
        <f t="shared" si="2"/>
        <v>1000</v>
      </c>
      <c r="AB31" s="65">
        <f t="shared" si="2"/>
        <v>0</v>
      </c>
      <c r="AC31" s="65">
        <f t="shared" si="2"/>
        <v>0</v>
      </c>
      <c r="AD31" s="66">
        <f t="shared" si="3"/>
        <v>425000</v>
      </c>
      <c r="AE31" s="63" t="s">
        <v>147</v>
      </c>
    </row>
    <row r="32" spans="1:31" x14ac:dyDescent="0.25">
      <c r="A32" s="63" t="s">
        <v>184</v>
      </c>
      <c r="B32" s="65">
        <f t="shared" si="4"/>
        <v>21000</v>
      </c>
      <c r="C32" s="65">
        <f t="shared" si="4"/>
        <v>45000</v>
      </c>
      <c r="D32" s="65">
        <f t="shared" si="4"/>
        <v>213000</v>
      </c>
      <c r="E32" s="65">
        <f t="shared" si="4"/>
        <v>0</v>
      </c>
      <c r="F32" s="65">
        <f t="shared" si="4"/>
        <v>0</v>
      </c>
      <c r="G32" s="65">
        <f t="shared" si="4"/>
        <v>9000</v>
      </c>
      <c r="H32" s="65">
        <f t="shared" si="4"/>
        <v>0</v>
      </c>
      <c r="I32" s="65">
        <f t="shared" si="4"/>
        <v>0</v>
      </c>
      <c r="J32" s="65">
        <f t="shared" ref="J32:X36" si="6">J8*1000</f>
        <v>30000</v>
      </c>
      <c r="K32" s="65">
        <f t="shared" si="6"/>
        <v>28000</v>
      </c>
      <c r="L32" s="65">
        <f t="shared" si="6"/>
        <v>56000</v>
      </c>
      <c r="M32" s="65">
        <f t="shared" si="6"/>
        <v>0</v>
      </c>
      <c r="N32" s="65">
        <f t="shared" si="6"/>
        <v>9000</v>
      </c>
      <c r="O32" s="65">
        <f t="shared" si="6"/>
        <v>0</v>
      </c>
      <c r="P32" s="65">
        <f t="shared" si="6"/>
        <v>46000</v>
      </c>
      <c r="Q32" s="65">
        <f t="shared" si="6"/>
        <v>0</v>
      </c>
      <c r="R32" s="65">
        <f t="shared" si="6"/>
        <v>0</v>
      </c>
      <c r="S32" s="65">
        <f t="shared" si="6"/>
        <v>57000</v>
      </c>
      <c r="T32" s="65">
        <f t="shared" si="6"/>
        <v>38000</v>
      </c>
      <c r="U32" s="65">
        <f t="shared" si="6"/>
        <v>0</v>
      </c>
      <c r="V32" s="65">
        <f t="shared" si="5"/>
        <v>0</v>
      </c>
      <c r="W32" s="65">
        <f t="shared" si="5"/>
        <v>8000</v>
      </c>
      <c r="X32" s="65">
        <f t="shared" si="5"/>
        <v>0</v>
      </c>
      <c r="Y32" s="65">
        <f t="shared" si="2"/>
        <v>2000</v>
      </c>
      <c r="Z32" s="65">
        <f t="shared" ref="Z32:AC32" si="7">Z8*1000</f>
        <v>1000</v>
      </c>
      <c r="AA32" s="65">
        <f t="shared" si="7"/>
        <v>0</v>
      </c>
      <c r="AB32" s="65">
        <f t="shared" si="7"/>
        <v>0</v>
      </c>
      <c r="AC32" s="65">
        <f t="shared" si="7"/>
        <v>0</v>
      </c>
      <c r="AD32" s="66">
        <f t="shared" si="3"/>
        <v>563000</v>
      </c>
      <c r="AE32" s="63" t="s">
        <v>150</v>
      </c>
    </row>
    <row r="33" spans="1:31" x14ac:dyDescent="0.25">
      <c r="A33" s="63" t="s">
        <v>5</v>
      </c>
      <c r="B33" s="65">
        <f t="shared" si="4"/>
        <v>148000</v>
      </c>
      <c r="C33" s="65">
        <f t="shared" si="4"/>
        <v>125000</v>
      </c>
      <c r="D33" s="65">
        <f t="shared" si="4"/>
        <v>455000</v>
      </c>
      <c r="E33" s="65">
        <f t="shared" si="4"/>
        <v>1000</v>
      </c>
      <c r="F33" s="65">
        <f t="shared" si="4"/>
        <v>0</v>
      </c>
      <c r="G33" s="65">
        <f t="shared" si="4"/>
        <v>11000</v>
      </c>
      <c r="H33" s="65">
        <f t="shared" si="4"/>
        <v>0</v>
      </c>
      <c r="I33" s="65">
        <f t="shared" si="4"/>
        <v>0</v>
      </c>
      <c r="J33" s="65">
        <f t="shared" si="6"/>
        <v>30000</v>
      </c>
      <c r="K33" s="65">
        <f t="shared" si="6"/>
        <v>43000</v>
      </c>
      <c r="L33" s="65">
        <f t="shared" si="6"/>
        <v>71000</v>
      </c>
      <c r="M33" s="65">
        <f t="shared" si="6"/>
        <v>0</v>
      </c>
      <c r="N33" s="65">
        <f t="shared" si="6"/>
        <v>0</v>
      </c>
      <c r="O33" s="65">
        <f t="shared" si="6"/>
        <v>9000</v>
      </c>
      <c r="P33" s="65">
        <f t="shared" si="6"/>
        <v>46000</v>
      </c>
      <c r="Q33" s="65">
        <f t="shared" si="6"/>
        <v>0</v>
      </c>
      <c r="R33" s="65">
        <f t="shared" si="6"/>
        <v>0</v>
      </c>
      <c r="S33" s="65">
        <f t="shared" si="6"/>
        <v>53000</v>
      </c>
      <c r="T33" s="65">
        <f t="shared" si="6"/>
        <v>57000</v>
      </c>
      <c r="U33" s="65">
        <f t="shared" si="6"/>
        <v>0</v>
      </c>
      <c r="V33" s="65">
        <f t="shared" si="6"/>
        <v>0</v>
      </c>
      <c r="W33" s="65">
        <f t="shared" si="5"/>
        <v>0</v>
      </c>
      <c r="X33" s="65">
        <f t="shared" si="5"/>
        <v>0</v>
      </c>
      <c r="Y33" s="65">
        <f t="shared" ref="Y33:AC39" si="8">Y9*1000</f>
        <v>2000</v>
      </c>
      <c r="Z33" s="65">
        <f t="shared" si="8"/>
        <v>0</v>
      </c>
      <c r="AA33" s="65">
        <f t="shared" si="8"/>
        <v>17000</v>
      </c>
      <c r="AB33" s="65">
        <f t="shared" si="8"/>
        <v>0</v>
      </c>
      <c r="AC33" s="65">
        <f t="shared" si="8"/>
        <v>44000</v>
      </c>
      <c r="AD33" s="66">
        <f t="shared" si="3"/>
        <v>1112000</v>
      </c>
      <c r="AE33" s="63" t="s">
        <v>151</v>
      </c>
    </row>
    <row r="34" spans="1:31" x14ac:dyDescent="0.25">
      <c r="A34" s="63" t="s">
        <v>6</v>
      </c>
      <c r="B34" s="65">
        <f t="shared" si="4"/>
        <v>20000</v>
      </c>
      <c r="C34" s="65">
        <f t="shared" si="4"/>
        <v>44000</v>
      </c>
      <c r="D34" s="65">
        <f t="shared" si="4"/>
        <v>278000</v>
      </c>
      <c r="E34" s="65">
        <f t="shared" si="4"/>
        <v>1000</v>
      </c>
      <c r="F34" s="65">
        <f t="shared" si="4"/>
        <v>0</v>
      </c>
      <c r="G34" s="65">
        <f t="shared" si="4"/>
        <v>17000</v>
      </c>
      <c r="H34" s="65">
        <f t="shared" si="4"/>
        <v>0</v>
      </c>
      <c r="I34" s="65">
        <f t="shared" si="4"/>
        <v>0</v>
      </c>
      <c r="J34" s="65">
        <f t="shared" si="6"/>
        <v>0</v>
      </c>
      <c r="K34" s="65">
        <f t="shared" si="6"/>
        <v>0</v>
      </c>
      <c r="L34" s="65">
        <f t="shared" si="6"/>
        <v>0</v>
      </c>
      <c r="M34" s="65">
        <f t="shared" si="6"/>
        <v>0</v>
      </c>
      <c r="N34" s="65">
        <f t="shared" si="6"/>
        <v>6000</v>
      </c>
      <c r="O34" s="65">
        <f t="shared" si="6"/>
        <v>0</v>
      </c>
      <c r="P34" s="65">
        <f t="shared" si="6"/>
        <v>45000</v>
      </c>
      <c r="Q34" s="65">
        <f t="shared" si="6"/>
        <v>0</v>
      </c>
      <c r="R34" s="65">
        <f t="shared" si="6"/>
        <v>0</v>
      </c>
      <c r="S34" s="65">
        <f t="shared" si="6"/>
        <v>23000</v>
      </c>
      <c r="T34" s="65">
        <f t="shared" si="6"/>
        <v>0</v>
      </c>
      <c r="U34" s="65">
        <f t="shared" si="6"/>
        <v>39000</v>
      </c>
      <c r="V34" s="65">
        <f t="shared" si="6"/>
        <v>5000</v>
      </c>
      <c r="W34" s="65">
        <f t="shared" si="5"/>
        <v>0</v>
      </c>
      <c r="X34" s="65">
        <f t="shared" si="5"/>
        <v>0</v>
      </c>
      <c r="Y34" s="65">
        <f t="shared" si="8"/>
        <v>1000</v>
      </c>
      <c r="Z34" s="65">
        <f t="shared" si="8"/>
        <v>0</v>
      </c>
      <c r="AA34" s="65">
        <f t="shared" si="8"/>
        <v>0</v>
      </c>
      <c r="AB34" s="65">
        <f t="shared" si="8"/>
        <v>0</v>
      </c>
      <c r="AC34" s="65">
        <f t="shared" si="8"/>
        <v>43000</v>
      </c>
      <c r="AD34" s="66">
        <f t="shared" si="3"/>
        <v>522000</v>
      </c>
      <c r="AE34" s="63" t="s">
        <v>148</v>
      </c>
    </row>
    <row r="35" spans="1:31" x14ac:dyDescent="0.25">
      <c r="A35" s="63" t="s">
        <v>7</v>
      </c>
      <c r="B35" s="65">
        <f t="shared" si="4"/>
        <v>30000</v>
      </c>
      <c r="C35" s="65">
        <f t="shared" si="4"/>
        <v>54000</v>
      </c>
      <c r="D35" s="65">
        <f t="shared" si="4"/>
        <v>345000</v>
      </c>
      <c r="E35" s="65">
        <f t="shared" si="4"/>
        <v>1000</v>
      </c>
      <c r="F35" s="65">
        <f t="shared" si="4"/>
        <v>0</v>
      </c>
      <c r="G35" s="65">
        <f t="shared" si="4"/>
        <v>28000</v>
      </c>
      <c r="H35" s="65">
        <f t="shared" si="4"/>
        <v>0</v>
      </c>
      <c r="I35" s="65">
        <f t="shared" si="4"/>
        <v>10000</v>
      </c>
      <c r="J35" s="65">
        <f t="shared" si="6"/>
        <v>0</v>
      </c>
      <c r="K35" s="65">
        <f t="shared" si="6"/>
        <v>0</v>
      </c>
      <c r="L35" s="65">
        <f t="shared" si="6"/>
        <v>58000</v>
      </c>
      <c r="M35" s="65">
        <f t="shared" si="6"/>
        <v>0</v>
      </c>
      <c r="N35" s="65">
        <f t="shared" si="6"/>
        <v>6000</v>
      </c>
      <c r="O35" s="65">
        <f t="shared" si="6"/>
        <v>0</v>
      </c>
      <c r="P35" s="65">
        <f t="shared" si="6"/>
        <v>45000</v>
      </c>
      <c r="Q35" s="65">
        <f t="shared" si="6"/>
        <v>0</v>
      </c>
      <c r="R35" s="65">
        <f t="shared" si="6"/>
        <v>10000</v>
      </c>
      <c r="S35" s="65">
        <f t="shared" si="6"/>
        <v>35000</v>
      </c>
      <c r="T35" s="65">
        <f t="shared" si="6"/>
        <v>0</v>
      </c>
      <c r="U35" s="65">
        <f t="shared" si="6"/>
        <v>64000</v>
      </c>
      <c r="V35" s="65">
        <f t="shared" si="6"/>
        <v>0</v>
      </c>
      <c r="W35" s="65">
        <f t="shared" si="5"/>
        <v>0</v>
      </c>
      <c r="X35" s="65">
        <f t="shared" si="5"/>
        <v>0</v>
      </c>
      <c r="Y35" s="65">
        <f t="shared" si="8"/>
        <v>3000</v>
      </c>
      <c r="Z35" s="65">
        <f t="shared" si="8"/>
        <v>0</v>
      </c>
      <c r="AA35" s="65">
        <f t="shared" si="8"/>
        <v>0</v>
      </c>
      <c r="AB35" s="65">
        <f t="shared" si="8"/>
        <v>0</v>
      </c>
      <c r="AC35" s="65">
        <f t="shared" si="8"/>
        <v>59000</v>
      </c>
      <c r="AD35" s="66">
        <f t="shared" si="3"/>
        <v>748000</v>
      </c>
      <c r="AE35" s="63" t="s">
        <v>154</v>
      </c>
    </row>
    <row r="36" spans="1:31" x14ac:dyDescent="0.25">
      <c r="A36" s="63" t="s">
        <v>8</v>
      </c>
      <c r="B36" s="65">
        <f t="shared" si="4"/>
        <v>229000</v>
      </c>
      <c r="C36" s="65">
        <f t="shared" si="4"/>
        <v>135000</v>
      </c>
      <c r="D36" s="65">
        <f t="shared" si="4"/>
        <v>638000</v>
      </c>
      <c r="E36" s="65">
        <f t="shared" si="4"/>
        <v>1000</v>
      </c>
      <c r="F36" s="65">
        <f t="shared" si="4"/>
        <v>0</v>
      </c>
      <c r="G36" s="65">
        <f t="shared" si="4"/>
        <v>11000</v>
      </c>
      <c r="H36" s="65">
        <f t="shared" si="4"/>
        <v>0</v>
      </c>
      <c r="I36" s="65">
        <f t="shared" si="4"/>
        <v>0</v>
      </c>
      <c r="J36" s="65">
        <f t="shared" si="6"/>
        <v>147000</v>
      </c>
      <c r="K36" s="65">
        <f t="shared" si="6"/>
        <v>13000</v>
      </c>
      <c r="L36" s="65">
        <f t="shared" si="6"/>
        <v>112000</v>
      </c>
      <c r="M36" s="65">
        <f t="shared" si="6"/>
        <v>0</v>
      </c>
      <c r="N36" s="65">
        <f t="shared" si="6"/>
        <v>22000</v>
      </c>
      <c r="O36" s="65">
        <f t="shared" si="6"/>
        <v>0</v>
      </c>
      <c r="P36" s="65">
        <f t="shared" si="6"/>
        <v>45000</v>
      </c>
      <c r="Q36" s="65">
        <f t="shared" si="6"/>
        <v>0</v>
      </c>
      <c r="R36" s="65">
        <f t="shared" si="6"/>
        <v>0</v>
      </c>
      <c r="S36" s="65">
        <f t="shared" si="6"/>
        <v>0</v>
      </c>
      <c r="T36" s="65">
        <f t="shared" si="6"/>
        <v>0</v>
      </c>
      <c r="U36" s="65">
        <f t="shared" si="6"/>
        <v>101000</v>
      </c>
      <c r="V36" s="65">
        <f t="shared" si="6"/>
        <v>5000</v>
      </c>
      <c r="W36" s="65">
        <f t="shared" si="6"/>
        <v>0</v>
      </c>
      <c r="X36" s="65">
        <f t="shared" si="6"/>
        <v>5000</v>
      </c>
      <c r="Y36" s="65">
        <f t="shared" si="8"/>
        <v>4000</v>
      </c>
      <c r="Z36" s="65">
        <f t="shared" si="8"/>
        <v>0</v>
      </c>
      <c r="AA36" s="65">
        <f t="shared" si="8"/>
        <v>6000</v>
      </c>
      <c r="AB36" s="65">
        <f t="shared" si="8"/>
        <v>0</v>
      </c>
      <c r="AC36" s="65">
        <f t="shared" si="8"/>
        <v>155000</v>
      </c>
      <c r="AD36" s="66">
        <f t="shared" si="3"/>
        <v>1629000</v>
      </c>
      <c r="AE36" s="63" t="s">
        <v>153</v>
      </c>
    </row>
    <row r="37" spans="1:31" x14ac:dyDescent="0.25">
      <c r="A37" s="63" t="s">
        <v>9</v>
      </c>
      <c r="B37" s="65">
        <f t="shared" si="4"/>
        <v>24000</v>
      </c>
      <c r="C37" s="65">
        <f t="shared" si="4"/>
        <v>40000</v>
      </c>
      <c r="D37" s="65">
        <f t="shared" si="4"/>
        <v>174000</v>
      </c>
      <c r="E37" s="65">
        <f t="shared" si="4"/>
        <v>1000</v>
      </c>
      <c r="F37" s="65">
        <f t="shared" si="4"/>
        <v>0</v>
      </c>
      <c r="G37" s="65">
        <f t="shared" si="4"/>
        <v>2000</v>
      </c>
      <c r="H37" s="65">
        <f t="shared" si="4"/>
        <v>0</v>
      </c>
      <c r="I37" s="65">
        <f t="shared" si="4"/>
        <v>0</v>
      </c>
      <c r="J37" s="65">
        <f t="shared" ref="J37:X40" si="9">J13*1000</f>
        <v>36000</v>
      </c>
      <c r="K37" s="65">
        <f t="shared" si="9"/>
        <v>3000</v>
      </c>
      <c r="L37" s="65">
        <f t="shared" si="9"/>
        <v>84000</v>
      </c>
      <c r="M37" s="65">
        <f t="shared" si="9"/>
        <v>0</v>
      </c>
      <c r="N37" s="65">
        <f t="shared" si="9"/>
        <v>0</v>
      </c>
      <c r="O37" s="65">
        <f t="shared" si="9"/>
        <v>0</v>
      </c>
      <c r="P37" s="65">
        <f t="shared" si="9"/>
        <v>47000</v>
      </c>
      <c r="Q37" s="65">
        <f t="shared" si="9"/>
        <v>0</v>
      </c>
      <c r="R37" s="65">
        <f t="shared" si="9"/>
        <v>0</v>
      </c>
      <c r="S37" s="65">
        <f t="shared" si="9"/>
        <v>0</v>
      </c>
      <c r="T37" s="65">
        <f t="shared" si="9"/>
        <v>0</v>
      </c>
      <c r="U37" s="65">
        <f t="shared" si="9"/>
        <v>49000</v>
      </c>
      <c r="V37" s="65">
        <f t="shared" si="9"/>
        <v>0</v>
      </c>
      <c r="W37" s="65">
        <f t="shared" si="9"/>
        <v>0</v>
      </c>
      <c r="X37" s="65">
        <f t="shared" si="9"/>
        <v>0</v>
      </c>
      <c r="Y37" s="65">
        <f t="shared" si="8"/>
        <v>0</v>
      </c>
      <c r="Z37" s="65">
        <f t="shared" si="8"/>
        <v>0</v>
      </c>
      <c r="AA37" s="65">
        <f t="shared" si="8"/>
        <v>8000</v>
      </c>
      <c r="AB37" s="65">
        <f t="shared" si="8"/>
        <v>0</v>
      </c>
      <c r="AC37" s="65">
        <f t="shared" si="8"/>
        <v>0</v>
      </c>
      <c r="AD37" s="66">
        <f t="shared" si="3"/>
        <v>468000</v>
      </c>
      <c r="AE37" s="63" t="s">
        <v>146</v>
      </c>
    </row>
    <row r="38" spans="1:31" x14ac:dyDescent="0.25">
      <c r="A38" s="63" t="s">
        <v>10</v>
      </c>
      <c r="B38" s="65">
        <f t="shared" si="4"/>
        <v>64000</v>
      </c>
      <c r="C38" s="65">
        <f t="shared" si="4"/>
        <v>47000</v>
      </c>
      <c r="D38" s="65">
        <f t="shared" si="4"/>
        <v>229000</v>
      </c>
      <c r="E38" s="65">
        <f t="shared" si="4"/>
        <v>1000</v>
      </c>
      <c r="F38" s="65">
        <f t="shared" si="4"/>
        <v>0</v>
      </c>
      <c r="G38" s="65">
        <f t="shared" si="4"/>
        <v>4000</v>
      </c>
      <c r="H38" s="65">
        <f t="shared" si="4"/>
        <v>0</v>
      </c>
      <c r="I38" s="65">
        <f t="shared" si="4"/>
        <v>0</v>
      </c>
      <c r="J38" s="65">
        <f t="shared" si="9"/>
        <v>30000</v>
      </c>
      <c r="K38" s="65">
        <f t="shared" si="9"/>
        <v>5000</v>
      </c>
      <c r="L38" s="65">
        <f t="shared" si="9"/>
        <v>62000</v>
      </c>
      <c r="M38" s="65">
        <f t="shared" si="9"/>
        <v>0</v>
      </c>
      <c r="N38" s="65">
        <f t="shared" si="9"/>
        <v>0</v>
      </c>
      <c r="O38" s="65">
        <f t="shared" si="9"/>
        <v>0</v>
      </c>
      <c r="P38" s="65">
        <f t="shared" si="9"/>
        <v>46000</v>
      </c>
      <c r="Q38" s="65">
        <f t="shared" si="9"/>
        <v>0</v>
      </c>
      <c r="R38" s="65">
        <f t="shared" si="9"/>
        <v>0</v>
      </c>
      <c r="S38" s="65">
        <f t="shared" si="9"/>
        <v>0</v>
      </c>
      <c r="T38" s="65">
        <f t="shared" si="9"/>
        <v>0</v>
      </c>
      <c r="U38" s="65">
        <f t="shared" si="9"/>
        <v>18000</v>
      </c>
      <c r="V38" s="65">
        <f t="shared" si="9"/>
        <v>0</v>
      </c>
      <c r="W38" s="65">
        <f t="shared" si="9"/>
        <v>0</v>
      </c>
      <c r="X38" s="65">
        <f t="shared" si="9"/>
        <v>0</v>
      </c>
      <c r="Y38" s="65">
        <f t="shared" si="8"/>
        <v>0</v>
      </c>
      <c r="Z38" s="65">
        <f t="shared" si="8"/>
        <v>0</v>
      </c>
      <c r="AA38" s="65">
        <f t="shared" si="8"/>
        <v>11000</v>
      </c>
      <c r="AB38" s="65">
        <f t="shared" si="8"/>
        <v>0</v>
      </c>
      <c r="AC38" s="65">
        <f t="shared" si="8"/>
        <v>0</v>
      </c>
      <c r="AD38" s="66">
        <f t="shared" si="3"/>
        <v>517000</v>
      </c>
      <c r="AE38" s="63" t="s">
        <v>153</v>
      </c>
    </row>
    <row r="39" spans="1:31" x14ac:dyDescent="0.25">
      <c r="A39" s="63" t="s">
        <v>11</v>
      </c>
      <c r="B39" s="65">
        <f t="shared" si="4"/>
        <v>91000</v>
      </c>
      <c r="C39" s="65">
        <f t="shared" si="4"/>
        <v>55000</v>
      </c>
      <c r="D39" s="65">
        <f t="shared" si="4"/>
        <v>316000</v>
      </c>
      <c r="E39" s="65">
        <f t="shared" si="4"/>
        <v>1000</v>
      </c>
      <c r="F39" s="65">
        <f t="shared" si="4"/>
        <v>0</v>
      </c>
      <c r="G39" s="65">
        <f t="shared" si="4"/>
        <v>17000</v>
      </c>
      <c r="H39" s="65">
        <f t="shared" si="4"/>
        <v>0</v>
      </c>
      <c r="I39" s="65">
        <f t="shared" si="4"/>
        <v>0</v>
      </c>
      <c r="J39" s="65">
        <f t="shared" si="9"/>
        <v>58000</v>
      </c>
      <c r="K39" s="65">
        <f t="shared" si="9"/>
        <v>11000</v>
      </c>
      <c r="L39" s="65">
        <f t="shared" si="9"/>
        <v>111000</v>
      </c>
      <c r="M39" s="65">
        <f t="shared" si="9"/>
        <v>1000</v>
      </c>
      <c r="N39" s="65">
        <f t="shared" si="9"/>
        <v>5000</v>
      </c>
      <c r="O39" s="65">
        <f t="shared" si="9"/>
        <v>0</v>
      </c>
      <c r="P39" s="65">
        <f t="shared" si="9"/>
        <v>46000</v>
      </c>
      <c r="Q39" s="65">
        <f t="shared" si="9"/>
        <v>0</v>
      </c>
      <c r="R39" s="65">
        <f t="shared" si="9"/>
        <v>0</v>
      </c>
      <c r="S39" s="65">
        <f t="shared" si="9"/>
        <v>34000</v>
      </c>
      <c r="T39" s="65">
        <f t="shared" si="9"/>
        <v>0</v>
      </c>
      <c r="U39" s="65">
        <f t="shared" si="9"/>
        <v>58000</v>
      </c>
      <c r="V39" s="65">
        <f t="shared" si="9"/>
        <v>23000</v>
      </c>
      <c r="W39" s="65">
        <f t="shared" si="9"/>
        <v>5000</v>
      </c>
      <c r="X39" s="65">
        <f t="shared" si="9"/>
        <v>0</v>
      </c>
      <c r="Y39" s="65">
        <f t="shared" si="8"/>
        <v>3000</v>
      </c>
      <c r="Z39" s="65">
        <f t="shared" si="8"/>
        <v>0</v>
      </c>
      <c r="AA39" s="65">
        <f t="shared" si="8"/>
        <v>6000</v>
      </c>
      <c r="AB39" s="65">
        <f t="shared" si="8"/>
        <v>0</v>
      </c>
      <c r="AC39" s="65">
        <f t="shared" si="8"/>
        <v>77000</v>
      </c>
      <c r="AD39" s="66">
        <f t="shared" si="3"/>
        <v>918000</v>
      </c>
      <c r="AE39" s="63" t="s">
        <v>146</v>
      </c>
    </row>
    <row r="40" spans="1:31" x14ac:dyDescent="0.25">
      <c r="A40" s="63" t="s">
        <v>12</v>
      </c>
      <c r="B40" s="65">
        <f t="shared" si="4"/>
        <v>53000</v>
      </c>
      <c r="C40" s="65">
        <f t="shared" si="4"/>
        <v>45000</v>
      </c>
      <c r="D40" s="65">
        <f t="shared" si="4"/>
        <v>233000</v>
      </c>
      <c r="E40" s="65">
        <f t="shared" si="4"/>
        <v>1000</v>
      </c>
      <c r="F40" s="65">
        <f t="shared" si="4"/>
        <v>0</v>
      </c>
      <c r="G40" s="65">
        <f t="shared" si="4"/>
        <v>11000</v>
      </c>
      <c r="H40" s="65">
        <f t="shared" si="4"/>
        <v>0</v>
      </c>
      <c r="I40" s="65">
        <f t="shared" si="4"/>
        <v>16000</v>
      </c>
      <c r="J40" s="65">
        <f t="shared" si="9"/>
        <v>22000</v>
      </c>
      <c r="K40" s="65">
        <f t="shared" si="9"/>
        <v>0</v>
      </c>
      <c r="L40" s="65">
        <f t="shared" si="9"/>
        <v>46000</v>
      </c>
      <c r="M40" s="65">
        <f t="shared" si="9"/>
        <v>0</v>
      </c>
      <c r="N40" s="65">
        <f t="shared" si="9"/>
        <v>20000</v>
      </c>
      <c r="O40" s="65">
        <f t="shared" si="9"/>
        <v>0</v>
      </c>
      <c r="P40" s="65">
        <f t="shared" si="9"/>
        <v>43000</v>
      </c>
      <c r="Q40" s="65">
        <f t="shared" si="9"/>
        <v>0</v>
      </c>
      <c r="R40" s="65">
        <f t="shared" si="9"/>
        <v>0</v>
      </c>
      <c r="S40" s="65">
        <f t="shared" si="9"/>
        <v>0</v>
      </c>
      <c r="T40" s="65">
        <f t="shared" si="9"/>
        <v>45000</v>
      </c>
      <c r="U40" s="65">
        <f t="shared" si="9"/>
        <v>0</v>
      </c>
      <c r="V40" s="65">
        <f t="shared" si="9"/>
        <v>0</v>
      </c>
      <c r="W40" s="65">
        <f t="shared" si="9"/>
        <v>0</v>
      </c>
      <c r="X40" s="65">
        <f t="shared" si="9"/>
        <v>0</v>
      </c>
      <c r="Y40" s="65">
        <f t="shared" ref="Y40:AC46" si="10">Y16*1000</f>
        <v>4000</v>
      </c>
      <c r="Z40" s="65">
        <f t="shared" si="10"/>
        <v>0</v>
      </c>
      <c r="AA40" s="65">
        <f t="shared" si="10"/>
        <v>13000</v>
      </c>
      <c r="AB40" s="65">
        <f t="shared" si="10"/>
        <v>0</v>
      </c>
      <c r="AC40" s="65">
        <f t="shared" si="10"/>
        <v>72000</v>
      </c>
      <c r="AD40" s="66">
        <f t="shared" si="3"/>
        <v>624000</v>
      </c>
      <c r="AE40" s="63" t="s">
        <v>148</v>
      </c>
    </row>
    <row r="41" spans="1:31" x14ac:dyDescent="0.25">
      <c r="A41" s="63" t="s">
        <v>13</v>
      </c>
      <c r="B41" s="65">
        <f t="shared" si="4"/>
        <v>85000</v>
      </c>
      <c r="C41" s="65">
        <f t="shared" si="4"/>
        <v>30000</v>
      </c>
      <c r="D41" s="65">
        <f t="shared" si="4"/>
        <v>193000</v>
      </c>
      <c r="E41" s="65">
        <f t="shared" si="4"/>
        <v>1000</v>
      </c>
      <c r="F41" s="65">
        <f t="shared" si="4"/>
        <v>0</v>
      </c>
      <c r="G41" s="65">
        <f t="shared" si="4"/>
        <v>6000</v>
      </c>
      <c r="H41" s="65">
        <f t="shared" si="4"/>
        <v>0</v>
      </c>
      <c r="I41" s="65">
        <f t="shared" si="4"/>
        <v>6000</v>
      </c>
      <c r="J41" s="65">
        <f t="shared" ref="J41:X47" si="11">J17*1000</f>
        <v>51000</v>
      </c>
      <c r="K41" s="65">
        <f t="shared" si="11"/>
        <v>2000</v>
      </c>
      <c r="L41" s="65">
        <f t="shared" si="11"/>
        <v>91000</v>
      </c>
      <c r="M41" s="65">
        <f t="shared" si="11"/>
        <v>0</v>
      </c>
      <c r="N41" s="65">
        <f t="shared" si="11"/>
        <v>0</v>
      </c>
      <c r="O41" s="65">
        <f t="shared" si="11"/>
        <v>0</v>
      </c>
      <c r="P41" s="65">
        <f t="shared" si="11"/>
        <v>46000</v>
      </c>
      <c r="Q41" s="65">
        <f t="shared" si="11"/>
        <v>0</v>
      </c>
      <c r="R41" s="65">
        <f t="shared" si="11"/>
        <v>0</v>
      </c>
      <c r="S41" s="65">
        <f t="shared" si="11"/>
        <v>0</v>
      </c>
      <c r="T41" s="65">
        <f t="shared" si="11"/>
        <v>33000</v>
      </c>
      <c r="U41" s="65">
        <f t="shared" si="11"/>
        <v>0</v>
      </c>
      <c r="V41" s="65">
        <f t="shared" si="11"/>
        <v>1000</v>
      </c>
      <c r="W41" s="65">
        <f t="shared" si="11"/>
        <v>0</v>
      </c>
      <c r="X41" s="65">
        <f t="shared" si="11"/>
        <v>0</v>
      </c>
      <c r="Y41" s="65">
        <f t="shared" si="10"/>
        <v>0</v>
      </c>
      <c r="Z41" s="65">
        <f t="shared" si="10"/>
        <v>0</v>
      </c>
      <c r="AA41" s="65">
        <f t="shared" si="10"/>
        <v>7000</v>
      </c>
      <c r="AB41" s="65">
        <f t="shared" si="10"/>
        <v>0</v>
      </c>
      <c r="AC41" s="65">
        <f t="shared" si="10"/>
        <v>7000</v>
      </c>
      <c r="AD41" s="66">
        <f t="shared" si="3"/>
        <v>559000</v>
      </c>
      <c r="AE41" s="63" t="s">
        <v>148</v>
      </c>
    </row>
    <row r="42" spans="1:31" x14ac:dyDescent="0.25">
      <c r="A42" s="63" t="s">
        <v>14</v>
      </c>
      <c r="B42" s="65">
        <f t="shared" si="4"/>
        <v>79000</v>
      </c>
      <c r="C42" s="65">
        <f t="shared" si="4"/>
        <v>35000</v>
      </c>
      <c r="D42" s="65">
        <f t="shared" si="4"/>
        <v>117000</v>
      </c>
      <c r="E42" s="65">
        <f t="shared" si="4"/>
        <v>1000</v>
      </c>
      <c r="F42" s="65">
        <f t="shared" si="4"/>
        <v>0</v>
      </c>
      <c r="G42" s="65">
        <f t="shared" si="4"/>
        <v>24000</v>
      </c>
      <c r="H42" s="65">
        <f t="shared" si="4"/>
        <v>0</v>
      </c>
      <c r="I42" s="65">
        <f t="shared" si="4"/>
        <v>0</v>
      </c>
      <c r="J42" s="65">
        <f t="shared" si="11"/>
        <v>118000</v>
      </c>
      <c r="K42" s="65">
        <f t="shared" si="11"/>
        <v>11000</v>
      </c>
      <c r="L42" s="65">
        <f t="shared" si="11"/>
        <v>63000</v>
      </c>
      <c r="M42" s="65">
        <f t="shared" si="11"/>
        <v>0</v>
      </c>
      <c r="N42" s="65">
        <f t="shared" si="11"/>
        <v>6000</v>
      </c>
      <c r="O42" s="65">
        <f t="shared" si="11"/>
        <v>0</v>
      </c>
      <c r="P42" s="65">
        <f t="shared" si="11"/>
        <v>44000</v>
      </c>
      <c r="Q42" s="65">
        <f t="shared" si="11"/>
        <v>0</v>
      </c>
      <c r="R42" s="65">
        <f t="shared" si="11"/>
        <v>0</v>
      </c>
      <c r="S42" s="65">
        <f t="shared" si="11"/>
        <v>0</v>
      </c>
      <c r="T42" s="65">
        <f t="shared" si="11"/>
        <v>0</v>
      </c>
      <c r="U42" s="65">
        <f t="shared" si="11"/>
        <v>0</v>
      </c>
      <c r="V42" s="65">
        <f t="shared" si="11"/>
        <v>64000</v>
      </c>
      <c r="W42" s="65">
        <f t="shared" si="11"/>
        <v>11000</v>
      </c>
      <c r="X42" s="65">
        <f t="shared" si="11"/>
        <v>0</v>
      </c>
      <c r="Y42" s="65">
        <f t="shared" si="10"/>
        <v>4000</v>
      </c>
      <c r="Z42" s="65">
        <f t="shared" si="10"/>
        <v>0</v>
      </c>
      <c r="AA42" s="65">
        <f t="shared" si="10"/>
        <v>0</v>
      </c>
      <c r="AB42" s="65">
        <f t="shared" si="10"/>
        <v>0</v>
      </c>
      <c r="AC42" s="65">
        <f t="shared" si="10"/>
        <v>39000</v>
      </c>
      <c r="AD42" s="66">
        <f t="shared" si="3"/>
        <v>616000</v>
      </c>
      <c r="AE42" s="63" t="s">
        <v>192</v>
      </c>
    </row>
    <row r="43" spans="1:31" x14ac:dyDescent="0.25">
      <c r="A43" s="63" t="s">
        <v>185</v>
      </c>
      <c r="B43" s="65">
        <f t="shared" si="4"/>
        <v>0</v>
      </c>
      <c r="C43" s="65">
        <f t="shared" si="4"/>
        <v>0</v>
      </c>
      <c r="D43" s="65">
        <f t="shared" si="4"/>
        <v>0</v>
      </c>
      <c r="E43" s="65">
        <f t="shared" si="4"/>
        <v>0</v>
      </c>
      <c r="F43" s="65">
        <f t="shared" si="4"/>
        <v>0</v>
      </c>
      <c r="G43" s="65">
        <f t="shared" si="4"/>
        <v>0</v>
      </c>
      <c r="H43" s="65">
        <f t="shared" si="4"/>
        <v>0</v>
      </c>
      <c r="I43" s="65">
        <f t="shared" si="4"/>
        <v>0</v>
      </c>
      <c r="J43" s="65">
        <f t="shared" si="11"/>
        <v>327000</v>
      </c>
      <c r="K43" s="65">
        <f t="shared" si="11"/>
        <v>0</v>
      </c>
      <c r="L43" s="65">
        <f t="shared" si="11"/>
        <v>33000</v>
      </c>
      <c r="M43" s="65">
        <f t="shared" si="11"/>
        <v>0</v>
      </c>
      <c r="N43" s="65">
        <f t="shared" si="11"/>
        <v>0</v>
      </c>
      <c r="O43" s="65">
        <f t="shared" si="11"/>
        <v>0</v>
      </c>
      <c r="P43" s="65">
        <f t="shared" si="11"/>
        <v>0</v>
      </c>
      <c r="Q43" s="65">
        <f t="shared" si="11"/>
        <v>0</v>
      </c>
      <c r="R43" s="65">
        <f t="shared" si="11"/>
        <v>0</v>
      </c>
      <c r="S43" s="65">
        <f t="shared" si="11"/>
        <v>0</v>
      </c>
      <c r="T43" s="65">
        <f t="shared" si="11"/>
        <v>0</v>
      </c>
      <c r="U43" s="65">
        <f t="shared" si="11"/>
        <v>0</v>
      </c>
      <c r="V43" s="65">
        <f t="shared" si="11"/>
        <v>0</v>
      </c>
      <c r="W43" s="65">
        <f t="shared" si="11"/>
        <v>0</v>
      </c>
      <c r="X43" s="65">
        <f t="shared" si="11"/>
        <v>0</v>
      </c>
      <c r="Y43" s="65">
        <f t="shared" si="10"/>
        <v>0</v>
      </c>
      <c r="Z43" s="65">
        <f t="shared" si="10"/>
        <v>0</v>
      </c>
      <c r="AA43" s="65">
        <f t="shared" si="10"/>
        <v>0</v>
      </c>
      <c r="AB43" s="65">
        <f t="shared" si="10"/>
        <v>0</v>
      </c>
      <c r="AC43" s="65">
        <f t="shared" si="10"/>
        <v>0</v>
      </c>
      <c r="AD43" s="66">
        <f t="shared" si="3"/>
        <v>360000</v>
      </c>
      <c r="AE43" s="63" t="s">
        <v>192</v>
      </c>
    </row>
    <row r="44" spans="1:31" x14ac:dyDescent="0.25">
      <c r="A44" s="63" t="s">
        <v>186</v>
      </c>
      <c r="B44" s="65">
        <f t="shared" ref="B44:U47" si="12">B20*1000</f>
        <v>42000</v>
      </c>
      <c r="C44" s="65">
        <f t="shared" si="12"/>
        <v>0</v>
      </c>
      <c r="D44" s="65">
        <f t="shared" si="12"/>
        <v>83000</v>
      </c>
      <c r="E44" s="65">
        <f t="shared" si="12"/>
        <v>0</v>
      </c>
      <c r="F44" s="65">
        <f t="shared" si="12"/>
        <v>0</v>
      </c>
      <c r="G44" s="65">
        <f t="shared" si="12"/>
        <v>0</v>
      </c>
      <c r="H44" s="65">
        <f t="shared" si="12"/>
        <v>0</v>
      </c>
      <c r="I44" s="65">
        <f t="shared" si="12"/>
        <v>0</v>
      </c>
      <c r="J44" s="65">
        <f t="shared" si="12"/>
        <v>0</v>
      </c>
      <c r="K44" s="65">
        <f t="shared" si="12"/>
        <v>17000</v>
      </c>
      <c r="L44" s="65">
        <f t="shared" si="12"/>
        <v>25000</v>
      </c>
      <c r="M44" s="65">
        <f t="shared" si="12"/>
        <v>0</v>
      </c>
      <c r="N44" s="65">
        <f t="shared" si="12"/>
        <v>0</v>
      </c>
      <c r="O44" s="65">
        <f t="shared" si="12"/>
        <v>0</v>
      </c>
      <c r="P44" s="65">
        <f t="shared" si="12"/>
        <v>48000</v>
      </c>
      <c r="Q44" s="65">
        <f t="shared" si="12"/>
        <v>0</v>
      </c>
      <c r="R44" s="65">
        <f t="shared" si="12"/>
        <v>0</v>
      </c>
      <c r="S44" s="65">
        <f t="shared" si="12"/>
        <v>0</v>
      </c>
      <c r="T44" s="65">
        <f t="shared" si="12"/>
        <v>0</v>
      </c>
      <c r="U44" s="65">
        <f t="shared" si="12"/>
        <v>0</v>
      </c>
      <c r="V44" s="65">
        <f t="shared" si="11"/>
        <v>0</v>
      </c>
      <c r="W44" s="65">
        <f t="shared" si="11"/>
        <v>0</v>
      </c>
      <c r="X44" s="65">
        <f t="shared" si="11"/>
        <v>0</v>
      </c>
      <c r="Y44" s="65">
        <f t="shared" si="10"/>
        <v>0</v>
      </c>
      <c r="Z44" s="65">
        <f t="shared" si="10"/>
        <v>0</v>
      </c>
      <c r="AA44" s="65">
        <f t="shared" si="10"/>
        <v>0</v>
      </c>
      <c r="AB44" s="65">
        <f t="shared" si="10"/>
        <v>0</v>
      </c>
      <c r="AC44" s="65">
        <f t="shared" si="10"/>
        <v>0</v>
      </c>
      <c r="AD44" s="66">
        <f t="shared" si="3"/>
        <v>215000</v>
      </c>
      <c r="AE44" s="63" t="s">
        <v>194</v>
      </c>
    </row>
    <row r="45" spans="1:31" x14ac:dyDescent="0.25">
      <c r="A45" s="63" t="s">
        <v>187</v>
      </c>
      <c r="B45" s="65">
        <f t="shared" si="12"/>
        <v>35000</v>
      </c>
      <c r="C45" s="65">
        <f t="shared" si="12"/>
        <v>0</v>
      </c>
      <c r="D45" s="65">
        <f t="shared" si="12"/>
        <v>70000</v>
      </c>
      <c r="E45" s="65">
        <f t="shared" si="12"/>
        <v>0</v>
      </c>
      <c r="F45" s="65">
        <f t="shared" si="12"/>
        <v>0</v>
      </c>
      <c r="G45" s="65">
        <f t="shared" si="12"/>
        <v>0</v>
      </c>
      <c r="H45" s="65">
        <f t="shared" si="12"/>
        <v>0</v>
      </c>
      <c r="I45" s="65">
        <f t="shared" si="12"/>
        <v>0</v>
      </c>
      <c r="J45" s="65">
        <f t="shared" si="12"/>
        <v>15000</v>
      </c>
      <c r="K45" s="65">
        <f t="shared" si="12"/>
        <v>14000</v>
      </c>
      <c r="L45" s="65">
        <f t="shared" si="12"/>
        <v>21000</v>
      </c>
      <c r="M45" s="65">
        <f t="shared" si="12"/>
        <v>0</v>
      </c>
      <c r="N45" s="65">
        <f t="shared" si="12"/>
        <v>0</v>
      </c>
      <c r="O45" s="65">
        <f t="shared" si="12"/>
        <v>0</v>
      </c>
      <c r="P45" s="65">
        <f t="shared" si="12"/>
        <v>48000</v>
      </c>
      <c r="Q45" s="65">
        <f t="shared" si="12"/>
        <v>0</v>
      </c>
      <c r="R45" s="65">
        <f t="shared" si="12"/>
        <v>0</v>
      </c>
      <c r="S45" s="65">
        <f t="shared" si="12"/>
        <v>0</v>
      </c>
      <c r="T45" s="65">
        <f t="shared" si="12"/>
        <v>0</v>
      </c>
      <c r="U45" s="65">
        <f t="shared" si="12"/>
        <v>0</v>
      </c>
      <c r="V45" s="65">
        <f t="shared" si="11"/>
        <v>0</v>
      </c>
      <c r="W45" s="65">
        <f t="shared" si="11"/>
        <v>0</v>
      </c>
      <c r="X45" s="65">
        <f t="shared" si="11"/>
        <v>0</v>
      </c>
      <c r="Y45" s="65">
        <f t="shared" si="10"/>
        <v>0</v>
      </c>
      <c r="Z45" s="65">
        <f t="shared" si="10"/>
        <v>0</v>
      </c>
      <c r="AA45" s="65">
        <f t="shared" si="10"/>
        <v>0</v>
      </c>
      <c r="AB45" s="65">
        <f t="shared" si="10"/>
        <v>0</v>
      </c>
      <c r="AC45" s="65">
        <f t="shared" si="10"/>
        <v>0</v>
      </c>
      <c r="AD45" s="66">
        <f t="shared" si="3"/>
        <v>203000</v>
      </c>
      <c r="AE45" s="63" t="s">
        <v>150</v>
      </c>
    </row>
    <row r="46" spans="1:31" x14ac:dyDescent="0.25">
      <c r="A46" s="63" t="s">
        <v>188</v>
      </c>
      <c r="B46" s="65">
        <f t="shared" si="12"/>
        <v>34000</v>
      </c>
      <c r="C46" s="65">
        <f t="shared" si="12"/>
        <v>0</v>
      </c>
      <c r="D46" s="65">
        <f t="shared" si="12"/>
        <v>67000</v>
      </c>
      <c r="E46" s="65">
        <f t="shared" si="12"/>
        <v>0</v>
      </c>
      <c r="F46" s="65">
        <f t="shared" si="12"/>
        <v>0</v>
      </c>
      <c r="G46" s="65">
        <f t="shared" si="12"/>
        <v>0</v>
      </c>
      <c r="H46" s="65">
        <f t="shared" si="12"/>
        <v>0</v>
      </c>
      <c r="I46" s="65">
        <f t="shared" si="12"/>
        <v>0</v>
      </c>
      <c r="J46" s="65">
        <f t="shared" si="12"/>
        <v>29000</v>
      </c>
      <c r="K46" s="65">
        <f t="shared" si="12"/>
        <v>13000</v>
      </c>
      <c r="L46" s="65">
        <f t="shared" si="12"/>
        <v>20000</v>
      </c>
      <c r="M46" s="65">
        <f t="shared" si="12"/>
        <v>0</v>
      </c>
      <c r="N46" s="65">
        <f t="shared" si="12"/>
        <v>0</v>
      </c>
      <c r="O46" s="65">
        <f t="shared" si="12"/>
        <v>0</v>
      </c>
      <c r="P46" s="65">
        <f t="shared" si="12"/>
        <v>48000</v>
      </c>
      <c r="Q46" s="65">
        <f t="shared" si="12"/>
        <v>0</v>
      </c>
      <c r="R46" s="65">
        <f t="shared" si="12"/>
        <v>0</v>
      </c>
      <c r="S46" s="65">
        <f t="shared" si="12"/>
        <v>0</v>
      </c>
      <c r="T46" s="65">
        <f t="shared" si="12"/>
        <v>0</v>
      </c>
      <c r="U46" s="65">
        <f t="shared" si="12"/>
        <v>0</v>
      </c>
      <c r="V46" s="65">
        <f t="shared" si="11"/>
        <v>0</v>
      </c>
      <c r="W46" s="65">
        <f t="shared" si="11"/>
        <v>0</v>
      </c>
      <c r="X46" s="65">
        <f t="shared" si="11"/>
        <v>0</v>
      </c>
      <c r="Y46" s="65">
        <f t="shared" si="10"/>
        <v>0</v>
      </c>
      <c r="Z46" s="65">
        <f t="shared" si="10"/>
        <v>0</v>
      </c>
      <c r="AA46" s="65">
        <f t="shared" si="10"/>
        <v>0</v>
      </c>
      <c r="AB46" s="65">
        <f t="shared" si="10"/>
        <v>0</v>
      </c>
      <c r="AC46" s="65">
        <f t="shared" si="10"/>
        <v>0</v>
      </c>
      <c r="AD46" s="66">
        <f t="shared" si="3"/>
        <v>211000</v>
      </c>
      <c r="AE46" s="63" t="s">
        <v>152</v>
      </c>
    </row>
    <row r="47" spans="1:31" x14ac:dyDescent="0.25">
      <c r="A47" s="63" t="s">
        <v>189</v>
      </c>
      <c r="B47" s="65">
        <f t="shared" si="12"/>
        <v>43000</v>
      </c>
      <c r="C47" s="65">
        <f t="shared" si="12"/>
        <v>0</v>
      </c>
      <c r="D47" s="65">
        <f t="shared" si="12"/>
        <v>85000</v>
      </c>
      <c r="E47" s="65">
        <f t="shared" si="12"/>
        <v>0</v>
      </c>
      <c r="F47" s="65">
        <f t="shared" si="12"/>
        <v>0</v>
      </c>
      <c r="G47" s="65">
        <f t="shared" si="12"/>
        <v>0</v>
      </c>
      <c r="H47" s="65">
        <f t="shared" si="12"/>
        <v>0</v>
      </c>
      <c r="I47" s="65">
        <f t="shared" si="12"/>
        <v>0</v>
      </c>
      <c r="J47" s="65">
        <f t="shared" si="12"/>
        <v>0</v>
      </c>
      <c r="K47" s="65">
        <f t="shared" si="12"/>
        <v>17000</v>
      </c>
      <c r="L47" s="65">
        <f t="shared" si="12"/>
        <v>26000</v>
      </c>
      <c r="M47" s="65">
        <f t="shared" si="12"/>
        <v>0</v>
      </c>
      <c r="N47" s="65">
        <f t="shared" si="12"/>
        <v>0</v>
      </c>
      <c r="O47" s="65">
        <f t="shared" si="12"/>
        <v>0</v>
      </c>
      <c r="P47" s="65">
        <f t="shared" si="12"/>
        <v>48000</v>
      </c>
      <c r="Q47" s="65">
        <f t="shared" si="12"/>
        <v>0</v>
      </c>
      <c r="R47" s="65">
        <f t="shared" si="12"/>
        <v>0</v>
      </c>
      <c r="S47" s="65">
        <f t="shared" si="12"/>
        <v>0</v>
      </c>
      <c r="T47" s="65">
        <f t="shared" si="12"/>
        <v>0</v>
      </c>
      <c r="U47" s="65">
        <f t="shared" si="12"/>
        <v>0</v>
      </c>
      <c r="V47" s="65">
        <f t="shared" ref="V47" si="13">V23*1000</f>
        <v>0</v>
      </c>
      <c r="W47" s="65">
        <f t="shared" si="11"/>
        <v>0</v>
      </c>
      <c r="X47" s="65">
        <f t="shared" si="11"/>
        <v>0</v>
      </c>
      <c r="Y47" s="65">
        <f t="shared" ref="Y47:AC47" si="14">Y23*1000</f>
        <v>0</v>
      </c>
      <c r="Z47" s="65">
        <f t="shared" si="14"/>
        <v>0</v>
      </c>
      <c r="AA47" s="65">
        <f t="shared" si="14"/>
        <v>0</v>
      </c>
      <c r="AB47" s="65">
        <f t="shared" si="14"/>
        <v>0</v>
      </c>
      <c r="AC47" s="65">
        <f t="shared" si="14"/>
        <v>0</v>
      </c>
      <c r="AD47" s="66">
        <f t="shared" si="3"/>
        <v>219000</v>
      </c>
      <c r="AE47" s="63" t="s">
        <v>194</v>
      </c>
    </row>
    <row r="48" spans="1:31" x14ac:dyDescent="0.25">
      <c r="AD48" s="66">
        <f>SUM(AD27:AD47)</f>
        <v>16200000</v>
      </c>
    </row>
  </sheetData>
  <sheetProtection algorithmName="SHA-512" hashValue="jSNaYgk1Twc44eHGKeol0HPTIGANm8Le5MqTj16LhsADGQ2R45baFXtYoQZYITaqrL6ZNEggDxnAkFnchNDlfw==" saltValue="BcUKqHpbT0DWjMaZcjpxUA==" spinCount="100000" sheet="1" objects="1" scenarios="1"/>
  <mergeCells count="3">
    <mergeCell ref="A25:A26"/>
    <mergeCell ref="AD25:AD26"/>
    <mergeCell ref="AE25:AE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tabSelected="1" topLeftCell="A61" workbookViewId="0">
      <selection activeCell="D81" sqref="D81"/>
    </sheetView>
  </sheetViews>
  <sheetFormatPr defaultColWidth="9.109375" defaultRowHeight="14.4" x14ac:dyDescent="0.3"/>
  <cols>
    <col min="1" max="1" width="1.109375" style="49" customWidth="1"/>
    <col min="2" max="2" width="14.33203125" style="49" customWidth="1"/>
    <col min="3" max="3" width="40.6640625" style="49" customWidth="1"/>
    <col min="4" max="4" width="16.5546875" style="49" customWidth="1"/>
    <col min="5" max="5" width="12.33203125" style="49" customWidth="1"/>
    <col min="6" max="6" width="11.88671875" style="49" bestFit="1" customWidth="1"/>
    <col min="7" max="7" width="12.5546875" style="49" bestFit="1" customWidth="1"/>
    <col min="8" max="8" width="12.109375" style="49" bestFit="1" customWidth="1"/>
    <col min="9" max="9" width="12" style="49" bestFit="1" customWidth="1"/>
    <col min="10" max="10" width="12.33203125" style="49" customWidth="1"/>
    <col min="11" max="16384" width="9.109375" style="49"/>
  </cols>
  <sheetData>
    <row r="1" spans="1:12" ht="15" x14ac:dyDescent="0.3">
      <c r="A1" s="73"/>
      <c r="B1" s="74"/>
      <c r="C1" s="122" t="s">
        <v>198</v>
      </c>
      <c r="D1" s="123"/>
      <c r="E1" s="123"/>
      <c r="F1" s="123"/>
      <c r="G1" s="123"/>
      <c r="H1" s="123"/>
      <c r="I1" s="123"/>
      <c r="J1" s="124"/>
      <c r="K1" s="75"/>
      <c r="L1" s="75"/>
    </row>
    <row r="2" spans="1:12" ht="22.2" x14ac:dyDescent="0.3">
      <c r="A2" s="73"/>
      <c r="B2" s="76"/>
      <c r="C2" s="125" t="s">
        <v>199</v>
      </c>
      <c r="D2" s="126"/>
      <c r="E2" s="126"/>
      <c r="F2" s="126"/>
      <c r="G2" s="126"/>
      <c r="H2" s="126"/>
      <c r="I2" s="126"/>
      <c r="J2" s="127"/>
      <c r="K2" s="77"/>
      <c r="L2" s="77"/>
    </row>
    <row r="3" spans="1:12" x14ac:dyDescent="0.3">
      <c r="A3" s="73"/>
      <c r="B3" s="78"/>
      <c r="C3" s="128" t="s">
        <v>200</v>
      </c>
      <c r="D3" s="129"/>
      <c r="E3" s="129"/>
      <c r="F3" s="129"/>
      <c r="G3" s="129"/>
      <c r="H3" s="129"/>
      <c r="I3" s="129"/>
      <c r="J3" s="130"/>
      <c r="K3" s="79"/>
      <c r="L3" s="79"/>
    </row>
    <row r="4" spans="1:12" x14ac:dyDescent="0.3">
      <c r="A4" s="73"/>
      <c r="B4" s="80"/>
      <c r="C4" s="131" t="s">
        <v>201</v>
      </c>
      <c r="D4" s="132"/>
      <c r="E4" s="132"/>
      <c r="F4" s="132"/>
      <c r="G4" s="132"/>
      <c r="H4" s="132"/>
      <c r="I4" s="132"/>
      <c r="J4" s="133"/>
      <c r="K4" s="81"/>
      <c r="L4" s="81"/>
    </row>
    <row r="5" spans="1:12" x14ac:dyDescent="0.3">
      <c r="A5" s="73"/>
      <c r="B5" s="82"/>
      <c r="C5" s="134" t="s">
        <v>218</v>
      </c>
      <c r="D5" s="135"/>
      <c r="E5" s="135"/>
      <c r="F5" s="135"/>
      <c r="G5" s="135"/>
      <c r="H5" s="135"/>
      <c r="I5" s="135"/>
      <c r="J5" s="136"/>
      <c r="K5" s="81"/>
      <c r="L5" s="81"/>
    </row>
    <row r="6" spans="1:12" x14ac:dyDescent="0.3">
      <c r="A6" s="73"/>
      <c r="B6" s="81"/>
      <c r="C6" s="83"/>
      <c r="D6" s="83"/>
      <c r="E6" s="83"/>
      <c r="F6" s="83"/>
      <c r="G6" s="83"/>
      <c r="H6" s="83"/>
      <c r="I6" s="83"/>
      <c r="J6" s="83"/>
      <c r="K6" s="81"/>
      <c r="L6" s="81"/>
    </row>
    <row r="7" spans="1:12" s="33" customFormat="1" ht="13.8" x14ac:dyDescent="0.25">
      <c r="A7" s="31" t="s">
        <v>202</v>
      </c>
      <c r="B7" s="32"/>
      <c r="C7" s="57" t="str">
        <f>'SOB 2020'!B7</f>
        <v>Busdi Integrated School</v>
      </c>
      <c r="D7" s="33" t="s">
        <v>158</v>
      </c>
      <c r="E7" s="34">
        <f>C8/4</f>
        <v>130500</v>
      </c>
      <c r="F7" s="35"/>
      <c r="G7" s="35"/>
      <c r="H7" s="35"/>
      <c r="I7" s="35"/>
      <c r="J7" s="36"/>
    </row>
    <row r="8" spans="1:12" s="33" customFormat="1" ht="13.8" x14ac:dyDescent="0.25">
      <c r="A8" s="138" t="s">
        <v>203</v>
      </c>
      <c r="B8" s="138"/>
      <c r="C8" s="35">
        <f>'SOB 2020'!F7</f>
        <v>522000</v>
      </c>
      <c r="D8" s="33" t="s">
        <v>159</v>
      </c>
      <c r="E8" s="34">
        <f>E7-(E7*0.05)</f>
        <v>123975</v>
      </c>
      <c r="F8" s="35"/>
      <c r="G8" s="35"/>
      <c r="H8" s="35"/>
      <c r="I8" s="35"/>
      <c r="J8" s="36"/>
    </row>
    <row r="9" spans="1:12" s="33" customFormat="1" ht="9.75" customHeight="1" x14ac:dyDescent="0.25">
      <c r="A9" s="37"/>
      <c r="B9" s="37"/>
      <c r="C9" s="35"/>
      <c r="E9" s="34"/>
      <c r="F9" s="35"/>
      <c r="G9" s="35"/>
      <c r="H9" s="35"/>
      <c r="I9" s="35"/>
      <c r="J9" s="36"/>
    </row>
    <row r="10" spans="1:12" s="41" customFormat="1" ht="31.5" customHeight="1" x14ac:dyDescent="0.3">
      <c r="A10" s="139" t="s">
        <v>160</v>
      </c>
      <c r="B10" s="139"/>
      <c r="C10" s="139"/>
      <c r="D10" s="38" t="s">
        <v>161</v>
      </c>
      <c r="E10" s="39" t="s">
        <v>162</v>
      </c>
      <c r="F10" s="39" t="s">
        <v>163</v>
      </c>
      <c r="G10" s="39" t="s">
        <v>164</v>
      </c>
      <c r="H10" s="39" t="s">
        <v>165</v>
      </c>
      <c r="I10" s="39" t="s">
        <v>166</v>
      </c>
      <c r="J10" s="40" t="s">
        <v>167</v>
      </c>
    </row>
    <row r="11" spans="1:12" s="41" customFormat="1" ht="13.8" x14ac:dyDescent="0.25">
      <c r="B11" s="137" t="s">
        <v>46</v>
      </c>
      <c r="C11" s="137"/>
      <c r="D11" s="50"/>
      <c r="E11" s="39"/>
      <c r="F11" s="39"/>
      <c r="G11" s="39"/>
      <c r="H11" s="39"/>
      <c r="I11" s="39"/>
      <c r="J11" s="40"/>
    </row>
    <row r="12" spans="1:12" s="41" customFormat="1" ht="13.8" x14ac:dyDescent="0.25">
      <c r="B12" s="51"/>
      <c r="C12" s="50" t="s">
        <v>47</v>
      </c>
      <c r="D12" s="50" t="s">
        <v>48</v>
      </c>
      <c r="E12" s="42">
        <f>'SOB 2020'!F12</f>
        <v>300000</v>
      </c>
      <c r="F12" s="43"/>
      <c r="G12" s="43"/>
      <c r="H12" s="43"/>
      <c r="I12" s="43"/>
      <c r="J12" s="44">
        <f>E12-(F12+G12+H12+I12)</f>
        <v>300000</v>
      </c>
    </row>
    <row r="13" spans="1:12" s="41" customFormat="1" ht="13.8" x14ac:dyDescent="0.25">
      <c r="B13" s="137" t="s">
        <v>49</v>
      </c>
      <c r="C13" s="137"/>
      <c r="D13" s="50"/>
      <c r="E13" s="42"/>
      <c r="F13" s="43"/>
      <c r="G13" s="43"/>
      <c r="H13" s="43"/>
      <c r="I13" s="43"/>
      <c r="J13" s="44"/>
    </row>
    <row r="14" spans="1:12" s="41" customFormat="1" ht="13.8" x14ac:dyDescent="0.25">
      <c r="B14" s="51"/>
      <c r="C14" s="50" t="s">
        <v>50</v>
      </c>
      <c r="D14" s="50" t="s">
        <v>127</v>
      </c>
      <c r="E14" s="42">
        <f>'SOB 2020'!F14</f>
        <v>0</v>
      </c>
      <c r="F14" s="43"/>
      <c r="G14" s="43"/>
      <c r="H14" s="43"/>
      <c r="I14" s="43"/>
      <c r="J14" s="44">
        <f t="shared" ref="J14:J65" si="0">E14-(F14+G14+H14+I14)</f>
        <v>0</v>
      </c>
    </row>
    <row r="15" spans="1:12" s="41" customFormat="1" ht="13.8" x14ac:dyDescent="0.25">
      <c r="B15" s="51"/>
      <c r="C15" s="50" t="s">
        <v>51</v>
      </c>
      <c r="D15" s="50" t="s">
        <v>133</v>
      </c>
      <c r="E15" s="42">
        <f>'SOB 2020'!F15</f>
        <v>0</v>
      </c>
      <c r="F15" s="43"/>
      <c r="G15" s="43"/>
      <c r="H15" s="43"/>
      <c r="I15" s="43"/>
      <c r="J15" s="44">
        <f t="shared" si="0"/>
        <v>0</v>
      </c>
    </row>
    <row r="16" spans="1:12" s="41" customFormat="1" ht="13.8" x14ac:dyDescent="0.25">
      <c r="B16" s="137" t="s">
        <v>52</v>
      </c>
      <c r="C16" s="137"/>
      <c r="D16" s="50"/>
      <c r="E16" s="42"/>
      <c r="F16" s="43"/>
      <c r="G16" s="43"/>
      <c r="H16" s="43"/>
      <c r="I16" s="43"/>
      <c r="J16" s="44"/>
    </row>
    <row r="17" spans="2:10" s="41" customFormat="1" ht="13.8" x14ac:dyDescent="0.25">
      <c r="B17" s="52"/>
      <c r="C17" s="53" t="s">
        <v>53</v>
      </c>
      <c r="D17" s="50" t="s">
        <v>132</v>
      </c>
      <c r="E17" s="42">
        <f>'SOB 2020'!F17</f>
        <v>0</v>
      </c>
      <c r="F17" s="43"/>
      <c r="G17" s="43"/>
      <c r="H17" s="43"/>
      <c r="I17" s="43"/>
      <c r="J17" s="44">
        <f t="shared" si="0"/>
        <v>0</v>
      </c>
    </row>
    <row r="18" spans="2:10" s="41" customFormat="1" ht="13.8" x14ac:dyDescent="0.25">
      <c r="B18" s="51"/>
      <c r="C18" s="50" t="s">
        <v>54</v>
      </c>
      <c r="D18" s="50" t="s">
        <v>134</v>
      </c>
      <c r="E18" s="42">
        <f>'SOB 2020'!F18</f>
        <v>3000000</v>
      </c>
      <c r="F18" s="43"/>
      <c r="G18" s="43"/>
      <c r="H18" s="43"/>
      <c r="I18" s="43"/>
      <c r="J18" s="44">
        <f t="shared" si="0"/>
        <v>3000000</v>
      </c>
    </row>
    <row r="19" spans="2:10" s="41" customFormat="1" ht="13.8" x14ac:dyDescent="0.25">
      <c r="B19" s="50"/>
      <c r="C19" s="50" t="s">
        <v>55</v>
      </c>
      <c r="D19" s="50" t="s">
        <v>135</v>
      </c>
      <c r="E19" s="42">
        <f>'SOB 2020'!F19</f>
        <v>0</v>
      </c>
      <c r="F19" s="43"/>
      <c r="G19" s="43"/>
      <c r="H19" s="43"/>
      <c r="I19" s="43"/>
      <c r="J19" s="44">
        <f t="shared" si="0"/>
        <v>0</v>
      </c>
    </row>
    <row r="20" spans="2:10" s="41" customFormat="1" ht="13.8" x14ac:dyDescent="0.25">
      <c r="B20" s="50"/>
      <c r="C20" s="50" t="s">
        <v>56</v>
      </c>
      <c r="D20" s="50" t="s">
        <v>136</v>
      </c>
      <c r="E20" s="42">
        <f>'SOB 2020'!F20</f>
        <v>0</v>
      </c>
      <c r="F20" s="43"/>
      <c r="G20" s="43"/>
      <c r="H20" s="43"/>
      <c r="I20" s="43"/>
      <c r="J20" s="44">
        <f t="shared" si="0"/>
        <v>0</v>
      </c>
    </row>
    <row r="21" spans="2:10" s="41" customFormat="1" ht="13.8" x14ac:dyDescent="0.25">
      <c r="B21" s="50"/>
      <c r="C21" s="50" t="s">
        <v>57</v>
      </c>
      <c r="D21" s="50" t="s">
        <v>137</v>
      </c>
      <c r="E21" s="42">
        <f>'SOB 2020'!F21</f>
        <v>0</v>
      </c>
      <c r="F21" s="43"/>
      <c r="G21" s="43"/>
      <c r="H21" s="43"/>
      <c r="I21" s="43"/>
      <c r="J21" s="44">
        <f t="shared" si="0"/>
        <v>0</v>
      </c>
    </row>
    <row r="22" spans="2:10" s="41" customFormat="1" ht="13.8" x14ac:dyDescent="0.25">
      <c r="B22" s="50"/>
      <c r="C22" s="50" t="s">
        <v>58</v>
      </c>
      <c r="D22" s="50" t="s">
        <v>138</v>
      </c>
      <c r="E22" s="42">
        <f>'SOB 2020'!F22</f>
        <v>0</v>
      </c>
      <c r="F22" s="43"/>
      <c r="G22" s="43"/>
      <c r="H22" s="43"/>
      <c r="I22" s="43"/>
      <c r="J22" s="44">
        <f t="shared" si="0"/>
        <v>0</v>
      </c>
    </row>
    <row r="23" spans="2:10" s="41" customFormat="1" ht="13.8" x14ac:dyDescent="0.25">
      <c r="B23" s="50"/>
      <c r="C23" s="50" t="s">
        <v>59</v>
      </c>
      <c r="D23" s="50" t="s">
        <v>139</v>
      </c>
      <c r="E23" s="42">
        <f>'SOB 2020'!F23</f>
        <v>0</v>
      </c>
      <c r="F23" s="43"/>
      <c r="G23" s="43"/>
      <c r="H23" s="43"/>
      <c r="I23" s="43"/>
      <c r="J23" s="44">
        <f t="shared" si="0"/>
        <v>0</v>
      </c>
    </row>
    <row r="24" spans="2:10" s="41" customFormat="1" ht="13.8" x14ac:dyDescent="0.25">
      <c r="B24" s="50"/>
      <c r="C24" s="50" t="s">
        <v>60</v>
      </c>
      <c r="D24" s="50" t="s">
        <v>61</v>
      </c>
      <c r="E24" s="42">
        <f>'SOB 2020'!F24</f>
        <v>0</v>
      </c>
      <c r="F24" s="43"/>
      <c r="G24" s="43"/>
      <c r="H24" s="43"/>
      <c r="I24" s="43"/>
      <c r="J24" s="44">
        <f t="shared" si="0"/>
        <v>0</v>
      </c>
    </row>
    <row r="25" spans="2:10" s="41" customFormat="1" ht="13.8" x14ac:dyDescent="0.25">
      <c r="B25" s="50"/>
      <c r="C25" s="50" t="s">
        <v>62</v>
      </c>
      <c r="D25" s="50" t="s">
        <v>63</v>
      </c>
      <c r="E25" s="42">
        <f>'SOB 2020'!F25</f>
        <v>0</v>
      </c>
      <c r="F25" s="43"/>
      <c r="G25" s="43"/>
      <c r="H25" s="43"/>
      <c r="I25" s="43"/>
      <c r="J25" s="44">
        <f t="shared" si="0"/>
        <v>0</v>
      </c>
    </row>
    <row r="26" spans="2:10" s="41" customFormat="1" ht="13.8" x14ac:dyDescent="0.25">
      <c r="B26" s="50"/>
      <c r="C26" s="50" t="s">
        <v>64</v>
      </c>
      <c r="D26" s="50" t="s">
        <v>65</v>
      </c>
      <c r="E26" s="42">
        <f>'SOB 2020'!F26</f>
        <v>0</v>
      </c>
      <c r="F26" s="43"/>
      <c r="G26" s="43"/>
      <c r="H26" s="43"/>
      <c r="I26" s="43"/>
      <c r="J26" s="44">
        <f t="shared" si="0"/>
        <v>0</v>
      </c>
    </row>
    <row r="27" spans="2:10" s="41" customFormat="1" ht="13.8" x14ac:dyDescent="0.25">
      <c r="B27" s="50"/>
      <c r="C27" s="50" t="s">
        <v>66</v>
      </c>
      <c r="D27" s="50" t="s">
        <v>67</v>
      </c>
      <c r="E27" s="42">
        <f>'SOB 2020'!F27</f>
        <v>0</v>
      </c>
      <c r="F27" s="43"/>
      <c r="G27" s="43"/>
      <c r="H27" s="43"/>
      <c r="I27" s="43"/>
      <c r="J27" s="44">
        <f t="shared" si="0"/>
        <v>0</v>
      </c>
    </row>
    <row r="28" spans="2:10" s="41" customFormat="1" ht="13.8" x14ac:dyDescent="0.25">
      <c r="B28" s="50"/>
      <c r="C28" s="50" t="s">
        <v>68</v>
      </c>
      <c r="D28" s="50" t="s">
        <v>69</v>
      </c>
      <c r="E28" s="42">
        <f>'SOB 2020'!F28</f>
        <v>0</v>
      </c>
      <c r="F28" s="43"/>
      <c r="G28" s="43"/>
      <c r="H28" s="43"/>
      <c r="I28" s="43"/>
      <c r="J28" s="44">
        <f t="shared" si="0"/>
        <v>0</v>
      </c>
    </row>
    <row r="29" spans="2:10" s="41" customFormat="1" ht="13.8" x14ac:dyDescent="0.25">
      <c r="B29" s="50"/>
      <c r="C29" s="50" t="s">
        <v>70</v>
      </c>
      <c r="D29" s="50" t="s">
        <v>71</v>
      </c>
      <c r="E29" s="42">
        <f>'SOB 2020'!F29</f>
        <v>0</v>
      </c>
      <c r="F29" s="43"/>
      <c r="G29" s="43"/>
      <c r="H29" s="43"/>
      <c r="I29" s="43"/>
      <c r="J29" s="44">
        <f t="shared" si="0"/>
        <v>0</v>
      </c>
    </row>
    <row r="30" spans="2:10" s="41" customFormat="1" ht="13.8" x14ac:dyDescent="0.25">
      <c r="B30" s="50"/>
      <c r="C30" s="50" t="s">
        <v>72</v>
      </c>
      <c r="D30" s="50" t="s">
        <v>73</v>
      </c>
      <c r="E30" s="42">
        <f>'SOB 2020'!F30</f>
        <v>0</v>
      </c>
      <c r="F30" s="43"/>
      <c r="G30" s="43"/>
      <c r="H30" s="43"/>
      <c r="I30" s="43"/>
      <c r="J30" s="44">
        <f t="shared" si="0"/>
        <v>0</v>
      </c>
    </row>
    <row r="31" spans="2:10" s="41" customFormat="1" ht="13.8" x14ac:dyDescent="0.25">
      <c r="B31" s="50"/>
      <c r="C31" s="50" t="s">
        <v>157</v>
      </c>
      <c r="D31" s="50" t="s">
        <v>74</v>
      </c>
      <c r="E31" s="42">
        <f>'SOB 2020'!F31</f>
        <v>0</v>
      </c>
      <c r="F31" s="43"/>
      <c r="G31" s="43"/>
      <c r="H31" s="43"/>
      <c r="I31" s="43"/>
      <c r="J31" s="44">
        <f t="shared" si="0"/>
        <v>0</v>
      </c>
    </row>
    <row r="32" spans="2:10" s="41" customFormat="1" ht="13.8" x14ac:dyDescent="0.25">
      <c r="B32" s="137" t="s">
        <v>75</v>
      </c>
      <c r="C32" s="137"/>
      <c r="D32" s="50"/>
      <c r="E32" s="42"/>
      <c r="F32" s="43"/>
      <c r="G32" s="43"/>
      <c r="H32" s="43"/>
      <c r="I32" s="43"/>
      <c r="J32" s="44"/>
    </row>
    <row r="33" spans="2:10" s="41" customFormat="1" ht="13.8" x14ac:dyDescent="0.25">
      <c r="B33" s="50"/>
      <c r="C33" s="50" t="s">
        <v>76</v>
      </c>
      <c r="D33" s="50" t="s">
        <v>77</v>
      </c>
      <c r="E33" s="42">
        <f>'SOB 2020'!F34</f>
        <v>0</v>
      </c>
      <c r="F33" s="43"/>
      <c r="G33" s="43"/>
      <c r="H33" s="43"/>
      <c r="I33" s="43"/>
      <c r="J33" s="44">
        <f t="shared" si="0"/>
        <v>0</v>
      </c>
    </row>
    <row r="34" spans="2:10" s="41" customFormat="1" ht="13.8" x14ac:dyDescent="0.25">
      <c r="B34" s="50"/>
      <c r="C34" s="50" t="s">
        <v>78</v>
      </c>
      <c r="D34" s="50" t="s">
        <v>79</v>
      </c>
      <c r="E34" s="42">
        <f>'SOB 2020'!F35</f>
        <v>0</v>
      </c>
      <c r="F34" s="43"/>
      <c r="G34" s="43"/>
      <c r="H34" s="43"/>
      <c r="I34" s="43"/>
      <c r="J34" s="44">
        <f t="shared" si="0"/>
        <v>0</v>
      </c>
    </row>
    <row r="35" spans="2:10" s="41" customFormat="1" ht="13.8" x14ac:dyDescent="0.25">
      <c r="B35" s="137" t="s">
        <v>80</v>
      </c>
      <c r="C35" s="137"/>
      <c r="D35" s="50"/>
      <c r="E35" s="42"/>
      <c r="F35" s="43"/>
      <c r="G35" s="43"/>
      <c r="H35" s="43"/>
      <c r="I35" s="43"/>
      <c r="J35" s="44"/>
    </row>
    <row r="36" spans="2:10" s="41" customFormat="1" ht="13.8" x14ac:dyDescent="0.25">
      <c r="B36" s="50"/>
      <c r="C36" s="50" t="s">
        <v>81</v>
      </c>
      <c r="D36" s="50" t="s">
        <v>82</v>
      </c>
      <c r="E36" s="42">
        <f>'SOB 2020'!F37</f>
        <v>0</v>
      </c>
      <c r="F36" s="43"/>
      <c r="G36" s="43"/>
      <c r="H36" s="43"/>
      <c r="I36" s="43"/>
      <c r="J36" s="44">
        <f t="shared" si="0"/>
        <v>0</v>
      </c>
    </row>
    <row r="37" spans="2:10" s="41" customFormat="1" ht="13.8" x14ac:dyDescent="0.25">
      <c r="B37" s="50"/>
      <c r="C37" s="50" t="s">
        <v>83</v>
      </c>
      <c r="D37" s="50" t="s">
        <v>84</v>
      </c>
      <c r="E37" s="42">
        <f>'SOB 2020'!F38</f>
        <v>0</v>
      </c>
      <c r="F37" s="43"/>
      <c r="G37" s="43"/>
      <c r="H37" s="43"/>
      <c r="I37" s="43"/>
      <c r="J37" s="44">
        <f t="shared" si="0"/>
        <v>0</v>
      </c>
    </row>
    <row r="38" spans="2:10" s="41" customFormat="1" ht="13.8" x14ac:dyDescent="0.25">
      <c r="B38" s="50"/>
      <c r="C38" s="50" t="s">
        <v>85</v>
      </c>
      <c r="D38" s="50" t="s">
        <v>86</v>
      </c>
      <c r="E38" s="42">
        <f>'SOB 2020'!F39</f>
        <v>0</v>
      </c>
      <c r="F38" s="43"/>
      <c r="G38" s="43"/>
      <c r="H38" s="43"/>
      <c r="I38" s="43"/>
      <c r="J38" s="44">
        <f t="shared" si="0"/>
        <v>0</v>
      </c>
    </row>
    <row r="39" spans="2:10" s="41" customFormat="1" ht="13.8" x14ac:dyDescent="0.25">
      <c r="B39" s="50"/>
      <c r="C39" s="50" t="s">
        <v>87</v>
      </c>
      <c r="D39" s="50" t="s">
        <v>88</v>
      </c>
      <c r="E39" s="42">
        <f>'SOB 2020'!F40</f>
        <v>0</v>
      </c>
      <c r="F39" s="43"/>
      <c r="G39" s="43"/>
      <c r="H39" s="43"/>
      <c r="I39" s="43"/>
      <c r="J39" s="44">
        <f t="shared" si="0"/>
        <v>0</v>
      </c>
    </row>
    <row r="40" spans="2:10" s="41" customFormat="1" ht="13.8" x14ac:dyDescent="0.25">
      <c r="B40" s="137" t="s">
        <v>145</v>
      </c>
      <c r="C40" s="137"/>
      <c r="D40" s="50"/>
      <c r="E40" s="42"/>
      <c r="F40" s="43"/>
      <c r="G40" s="43"/>
      <c r="H40" s="43"/>
      <c r="I40" s="43"/>
      <c r="J40" s="44"/>
    </row>
    <row r="41" spans="2:10" s="41" customFormat="1" ht="13.8" x14ac:dyDescent="0.25">
      <c r="B41" s="50"/>
      <c r="C41" s="50" t="s">
        <v>128</v>
      </c>
      <c r="D41" s="50" t="s">
        <v>140</v>
      </c>
      <c r="E41" s="42">
        <f>'SOB 2020'!F42</f>
        <v>0</v>
      </c>
      <c r="F41" s="43"/>
      <c r="G41" s="43"/>
      <c r="H41" s="43"/>
      <c r="I41" s="43"/>
      <c r="J41" s="44">
        <f t="shared" si="0"/>
        <v>0</v>
      </c>
    </row>
    <row r="42" spans="2:10" s="41" customFormat="1" ht="13.8" x14ac:dyDescent="0.25">
      <c r="B42" s="137" t="s">
        <v>89</v>
      </c>
      <c r="C42" s="137"/>
      <c r="D42" s="50"/>
      <c r="E42" s="42"/>
      <c r="F42" s="43"/>
      <c r="G42" s="43"/>
      <c r="H42" s="43"/>
      <c r="I42" s="43"/>
      <c r="J42" s="44"/>
    </row>
    <row r="43" spans="2:10" s="41" customFormat="1" ht="13.8" x14ac:dyDescent="0.25">
      <c r="B43" s="50"/>
      <c r="C43" s="50" t="s">
        <v>90</v>
      </c>
      <c r="D43" s="50" t="s">
        <v>91</v>
      </c>
      <c r="E43" s="42">
        <f>'SOB 2020'!F44</f>
        <v>0</v>
      </c>
      <c r="F43" s="43"/>
      <c r="G43" s="43"/>
      <c r="H43" s="43"/>
      <c r="I43" s="43"/>
      <c r="J43" s="44">
        <f t="shared" si="0"/>
        <v>0</v>
      </c>
    </row>
    <row r="44" spans="2:10" s="41" customFormat="1" ht="13.8" x14ac:dyDescent="0.25">
      <c r="B44" s="50"/>
      <c r="C44" s="50" t="s">
        <v>92</v>
      </c>
      <c r="D44" s="50" t="s">
        <v>93</v>
      </c>
      <c r="E44" s="42">
        <f>'SOB 2020'!F45</f>
        <v>0</v>
      </c>
      <c r="F44" s="43"/>
      <c r="G44" s="43"/>
      <c r="H44" s="43"/>
      <c r="I44" s="43"/>
      <c r="J44" s="44">
        <f t="shared" si="0"/>
        <v>0</v>
      </c>
    </row>
    <row r="45" spans="2:10" s="41" customFormat="1" ht="13.8" x14ac:dyDescent="0.25">
      <c r="B45" s="137" t="s">
        <v>94</v>
      </c>
      <c r="C45" s="137"/>
      <c r="D45" s="50"/>
      <c r="E45" s="42"/>
      <c r="F45" s="43"/>
      <c r="G45" s="43"/>
      <c r="H45" s="43"/>
      <c r="I45" s="43"/>
      <c r="J45" s="44"/>
    </row>
    <row r="46" spans="2:10" s="41" customFormat="1" ht="13.8" x14ac:dyDescent="0.25">
      <c r="B46" s="50"/>
      <c r="C46" s="50" t="s">
        <v>95</v>
      </c>
      <c r="D46" s="50"/>
      <c r="E46" s="42"/>
      <c r="F46" s="43"/>
      <c r="G46" s="43"/>
      <c r="H46" s="43"/>
      <c r="I46" s="43"/>
      <c r="J46" s="44"/>
    </row>
    <row r="47" spans="2:10" s="41" customFormat="1" ht="13.8" x14ac:dyDescent="0.25">
      <c r="B47" s="50"/>
      <c r="C47" s="50" t="s">
        <v>96</v>
      </c>
      <c r="D47" s="50" t="s">
        <v>97</v>
      </c>
      <c r="E47" s="42">
        <f>'SOB 2020'!F48</f>
        <v>0</v>
      </c>
      <c r="F47" s="43"/>
      <c r="G47" s="43"/>
      <c r="H47" s="43"/>
      <c r="I47" s="43"/>
      <c r="J47" s="44">
        <f t="shared" si="0"/>
        <v>0</v>
      </c>
    </row>
    <row r="48" spans="2:10" s="41" customFormat="1" ht="13.8" x14ac:dyDescent="0.25">
      <c r="B48" s="50"/>
      <c r="C48" s="50" t="s">
        <v>98</v>
      </c>
      <c r="D48" s="50" t="s">
        <v>99</v>
      </c>
      <c r="E48" s="42">
        <f>'SOB 2020'!F49</f>
        <v>0</v>
      </c>
      <c r="F48" s="43"/>
      <c r="G48" s="43"/>
      <c r="H48" s="43"/>
      <c r="I48" s="43"/>
      <c r="J48" s="44">
        <f t="shared" si="0"/>
        <v>0</v>
      </c>
    </row>
    <row r="49" spans="2:10" s="41" customFormat="1" ht="13.8" x14ac:dyDescent="0.25">
      <c r="B49" s="50"/>
      <c r="C49" s="50" t="s">
        <v>100</v>
      </c>
      <c r="D49" s="50"/>
      <c r="E49" s="42">
        <f>'SOB 2020'!F50</f>
        <v>0</v>
      </c>
      <c r="F49" s="43"/>
      <c r="G49" s="43"/>
      <c r="H49" s="43"/>
      <c r="I49" s="43"/>
      <c r="J49" s="44">
        <f t="shared" si="0"/>
        <v>0</v>
      </c>
    </row>
    <row r="50" spans="2:10" s="41" customFormat="1" ht="13.8" x14ac:dyDescent="0.25">
      <c r="B50" s="50"/>
      <c r="C50" s="50" t="s">
        <v>101</v>
      </c>
      <c r="D50" s="54" t="s">
        <v>102</v>
      </c>
      <c r="E50" s="42">
        <f>'SOB 2020'!F51</f>
        <v>0</v>
      </c>
      <c r="F50" s="43"/>
      <c r="G50" s="43"/>
      <c r="H50" s="43"/>
      <c r="I50" s="43"/>
      <c r="J50" s="44">
        <f t="shared" si="0"/>
        <v>0</v>
      </c>
    </row>
    <row r="51" spans="2:10" s="41" customFormat="1" ht="13.8" x14ac:dyDescent="0.25">
      <c r="B51" s="50"/>
      <c r="C51" s="50" t="s">
        <v>103</v>
      </c>
      <c r="D51" s="50" t="s">
        <v>104</v>
      </c>
      <c r="E51" s="42">
        <f>'SOB 2020'!F52</f>
        <v>0</v>
      </c>
      <c r="F51" s="43"/>
      <c r="G51" s="43"/>
      <c r="H51" s="43"/>
      <c r="I51" s="43"/>
      <c r="J51" s="44">
        <f t="shared" si="0"/>
        <v>0</v>
      </c>
    </row>
    <row r="52" spans="2:10" s="41" customFormat="1" ht="13.8" x14ac:dyDescent="0.25">
      <c r="B52" s="50"/>
      <c r="C52" s="50" t="s">
        <v>105</v>
      </c>
      <c r="D52" s="50" t="s">
        <v>106</v>
      </c>
      <c r="E52" s="42">
        <f>'SOB 2020'!F53</f>
        <v>0</v>
      </c>
      <c r="F52" s="43"/>
      <c r="G52" s="43"/>
      <c r="H52" s="43"/>
      <c r="I52" s="43"/>
      <c r="J52" s="44">
        <f t="shared" si="0"/>
        <v>0</v>
      </c>
    </row>
    <row r="53" spans="2:10" s="41" customFormat="1" ht="13.8" x14ac:dyDescent="0.25">
      <c r="B53" s="50"/>
      <c r="C53" s="50" t="s">
        <v>107</v>
      </c>
      <c r="D53" s="50" t="s">
        <v>108</v>
      </c>
      <c r="E53" s="42">
        <f>'SOB 2020'!F54</f>
        <v>0</v>
      </c>
      <c r="F53" s="43"/>
      <c r="G53" s="43"/>
      <c r="H53" s="43"/>
      <c r="I53" s="43"/>
      <c r="J53" s="44">
        <f t="shared" si="0"/>
        <v>0</v>
      </c>
    </row>
    <row r="54" spans="2:10" s="41" customFormat="1" ht="13.8" x14ac:dyDescent="0.25">
      <c r="B54" s="50"/>
      <c r="C54" s="55" t="s">
        <v>155</v>
      </c>
      <c r="D54" s="50" t="s">
        <v>156</v>
      </c>
      <c r="E54" s="42">
        <f>'SOB 2020'!F55</f>
        <v>0</v>
      </c>
      <c r="F54" s="43"/>
      <c r="G54" s="43"/>
      <c r="H54" s="43"/>
      <c r="I54" s="43"/>
      <c r="J54" s="44">
        <f t="shared" si="0"/>
        <v>0</v>
      </c>
    </row>
    <row r="55" spans="2:10" s="41" customFormat="1" ht="13.8" x14ac:dyDescent="0.25">
      <c r="B55" s="50"/>
      <c r="C55" s="55" t="s">
        <v>109</v>
      </c>
      <c r="D55" s="50" t="s">
        <v>110</v>
      </c>
      <c r="E55" s="42">
        <f>'SOB 2020'!F56</f>
        <v>0</v>
      </c>
      <c r="F55" s="43"/>
      <c r="G55" s="43"/>
      <c r="H55" s="43"/>
      <c r="I55" s="43"/>
      <c r="J55" s="44">
        <f t="shared" si="0"/>
        <v>0</v>
      </c>
    </row>
    <row r="56" spans="2:10" s="41" customFormat="1" ht="13.8" x14ac:dyDescent="0.25">
      <c r="B56" s="137" t="s">
        <v>111</v>
      </c>
      <c r="C56" s="137"/>
      <c r="D56" s="50"/>
      <c r="E56" s="42"/>
      <c r="F56" s="43"/>
      <c r="G56" s="43"/>
      <c r="H56" s="43"/>
      <c r="I56" s="43"/>
      <c r="J56" s="44"/>
    </row>
    <row r="57" spans="2:10" s="41" customFormat="1" ht="13.8" x14ac:dyDescent="0.25">
      <c r="B57" s="50"/>
      <c r="C57" s="50" t="s">
        <v>112</v>
      </c>
      <c r="D57" s="50" t="s">
        <v>113</v>
      </c>
      <c r="E57" s="42">
        <f>'SOB 2020'!F58</f>
        <v>0</v>
      </c>
      <c r="F57" s="43"/>
      <c r="G57" s="43"/>
      <c r="H57" s="43"/>
      <c r="I57" s="43"/>
      <c r="J57" s="44">
        <f t="shared" si="0"/>
        <v>0</v>
      </c>
    </row>
    <row r="58" spans="2:10" s="41" customFormat="1" ht="13.8" x14ac:dyDescent="0.25">
      <c r="B58" s="137" t="s">
        <v>114</v>
      </c>
      <c r="C58" s="137"/>
      <c r="D58" s="50"/>
      <c r="E58" s="42"/>
      <c r="F58" s="43"/>
      <c r="G58" s="43"/>
      <c r="H58" s="43"/>
      <c r="I58" s="43"/>
      <c r="J58" s="44"/>
    </row>
    <row r="59" spans="2:10" s="41" customFormat="1" ht="13.8" x14ac:dyDescent="0.25">
      <c r="B59" s="50"/>
      <c r="C59" s="50" t="s">
        <v>114</v>
      </c>
      <c r="D59" s="54" t="s">
        <v>115</v>
      </c>
      <c r="E59" s="42">
        <f>'SOB 2020'!F60</f>
        <v>0</v>
      </c>
      <c r="F59" s="43"/>
      <c r="G59" s="43"/>
      <c r="H59" s="43"/>
      <c r="I59" s="43"/>
      <c r="J59" s="44">
        <f t="shared" si="0"/>
        <v>0</v>
      </c>
    </row>
    <row r="60" spans="2:10" s="41" customFormat="1" ht="13.8" x14ac:dyDescent="0.25">
      <c r="B60" s="137" t="s">
        <v>116</v>
      </c>
      <c r="C60" s="137"/>
      <c r="D60" s="50"/>
      <c r="E60" s="42"/>
      <c r="F60" s="43"/>
      <c r="G60" s="43"/>
      <c r="H60" s="43"/>
      <c r="I60" s="43"/>
      <c r="J60" s="44"/>
    </row>
    <row r="61" spans="2:10" s="41" customFormat="1" ht="13.8" x14ac:dyDescent="0.25">
      <c r="B61" s="50"/>
      <c r="C61" s="50" t="s">
        <v>117</v>
      </c>
      <c r="D61" s="50" t="s">
        <v>118</v>
      </c>
      <c r="E61" s="42">
        <f>'SOB 2020'!F62</f>
        <v>0</v>
      </c>
      <c r="F61" s="43"/>
      <c r="G61" s="43"/>
      <c r="H61" s="43"/>
      <c r="I61" s="43"/>
      <c r="J61" s="44">
        <f t="shared" si="0"/>
        <v>0</v>
      </c>
    </row>
    <row r="62" spans="2:10" s="41" customFormat="1" ht="13.8" x14ac:dyDescent="0.25">
      <c r="B62" s="50"/>
      <c r="C62" s="50" t="s">
        <v>129</v>
      </c>
      <c r="D62" s="50" t="s">
        <v>141</v>
      </c>
      <c r="E62" s="42">
        <f>'SOB 2020'!F63</f>
        <v>0</v>
      </c>
      <c r="F62" s="43"/>
      <c r="G62" s="43"/>
      <c r="H62" s="43"/>
      <c r="I62" s="43"/>
      <c r="J62" s="44">
        <f t="shared" si="0"/>
        <v>0</v>
      </c>
    </row>
    <row r="63" spans="2:10" s="41" customFormat="1" ht="13.8" x14ac:dyDescent="0.25">
      <c r="B63" s="50"/>
      <c r="C63" s="50" t="s">
        <v>130</v>
      </c>
      <c r="D63" s="50" t="s">
        <v>142</v>
      </c>
      <c r="E63" s="42">
        <f>'SOB 2020'!F64</f>
        <v>0</v>
      </c>
      <c r="F63" s="43"/>
      <c r="G63" s="43"/>
      <c r="H63" s="43"/>
      <c r="I63" s="43"/>
      <c r="J63" s="44">
        <f t="shared" si="0"/>
        <v>0</v>
      </c>
    </row>
    <row r="64" spans="2:10" s="41" customFormat="1" ht="13.8" x14ac:dyDescent="0.25">
      <c r="B64" s="50"/>
      <c r="C64" s="50" t="s">
        <v>131</v>
      </c>
      <c r="D64" s="50" t="s">
        <v>143</v>
      </c>
      <c r="E64" s="42">
        <f>'SOB 2020'!F65</f>
        <v>0</v>
      </c>
      <c r="F64" s="43"/>
      <c r="G64" s="43"/>
      <c r="H64" s="43"/>
      <c r="I64" s="43"/>
      <c r="J64" s="44">
        <f t="shared" si="0"/>
        <v>0</v>
      </c>
    </row>
    <row r="65" spans="2:13" s="41" customFormat="1" ht="13.8" x14ac:dyDescent="0.25">
      <c r="B65" s="50"/>
      <c r="C65" s="50" t="s">
        <v>131</v>
      </c>
      <c r="D65" s="50" t="s">
        <v>144</v>
      </c>
      <c r="E65" s="42">
        <f>'SOB 2020'!F66</f>
        <v>0</v>
      </c>
      <c r="F65" s="43"/>
      <c r="G65" s="43"/>
      <c r="H65" s="43"/>
      <c r="I65" s="43"/>
      <c r="J65" s="44">
        <f t="shared" si="0"/>
        <v>0</v>
      </c>
    </row>
    <row r="66" spans="2:13" s="41" customFormat="1" ht="13.8" x14ac:dyDescent="0.3">
      <c r="B66" s="45" t="s">
        <v>168</v>
      </c>
      <c r="D66" s="38"/>
      <c r="E66" s="46">
        <f>SUM(E12:E65)</f>
        <v>3300000</v>
      </c>
      <c r="F66" s="56">
        <f>SUM(F12:F65)</f>
        <v>0</v>
      </c>
      <c r="G66" s="56">
        <f>SUM(G12:G65)</f>
        <v>0</v>
      </c>
      <c r="H66" s="56">
        <f>SUM(H12:H65)</f>
        <v>0</v>
      </c>
      <c r="I66" s="56">
        <f t="shared" ref="I66" si="1">SUM(I12:I65)</f>
        <v>0</v>
      </c>
      <c r="J66" s="58">
        <f t="shared" ref="J66" si="2">SUM(J12:J65)</f>
        <v>3300000</v>
      </c>
    </row>
    <row r="67" spans="2:13" s="41" customFormat="1" thickBot="1" x14ac:dyDescent="0.35">
      <c r="B67" s="45" t="s">
        <v>169</v>
      </c>
      <c r="D67" s="38"/>
      <c r="E67" s="47"/>
      <c r="F67" s="48">
        <f>F66-(F66*0.05)</f>
        <v>0</v>
      </c>
      <c r="G67" s="48">
        <f>G66-(G66*0.05)</f>
        <v>0</v>
      </c>
      <c r="H67" s="48">
        <f>H66-(H66*0.05)</f>
        <v>0</v>
      </c>
      <c r="I67" s="48">
        <f>I66-(I66*0.05)</f>
        <v>0</v>
      </c>
      <c r="J67" s="59">
        <f>J66-(J66*0.05)</f>
        <v>3135000</v>
      </c>
    </row>
    <row r="68" spans="2:13" s="72" customFormat="1" thickTop="1" x14ac:dyDescent="0.3">
      <c r="B68" s="45"/>
      <c r="D68" s="38"/>
      <c r="E68" s="39"/>
      <c r="F68" s="150"/>
      <c r="G68" s="150"/>
      <c r="H68" s="150"/>
      <c r="I68" s="150"/>
      <c r="J68" s="151"/>
    </row>
    <row r="69" spans="2:13" s="72" customFormat="1" ht="13.8" x14ac:dyDescent="0.3">
      <c r="B69" s="45" t="s">
        <v>220</v>
      </c>
      <c r="C69" s="152">
        <v>1</v>
      </c>
      <c r="D69" s="38"/>
      <c r="E69" s="39"/>
      <c r="F69" s="39"/>
      <c r="G69" s="39"/>
      <c r="H69" s="39"/>
      <c r="I69" s="39"/>
      <c r="J69" s="40"/>
    </row>
    <row r="70" spans="2:13" s="72" customFormat="1" ht="13.8" x14ac:dyDescent="0.3">
      <c r="C70" s="153" t="s">
        <v>221</v>
      </c>
      <c r="D70" s="38"/>
      <c r="E70" s="39"/>
      <c r="F70" s="39"/>
      <c r="G70" s="39"/>
      <c r="H70" s="39"/>
      <c r="I70" s="39"/>
      <c r="J70" s="40"/>
    </row>
    <row r="71" spans="2:13" s="41" customFormat="1" ht="13.8" x14ac:dyDescent="0.3">
      <c r="D71" s="38"/>
      <c r="E71" s="39"/>
      <c r="F71" s="39"/>
      <c r="G71" s="39"/>
      <c r="H71" s="39"/>
      <c r="I71" s="39"/>
      <c r="J71" s="40"/>
    </row>
    <row r="72" spans="2:13" s="71" customFormat="1" ht="14.4" customHeight="1" x14ac:dyDescent="0.3">
      <c r="B72" s="84"/>
      <c r="C72" s="85" t="s">
        <v>204</v>
      </c>
      <c r="D72" s="86"/>
      <c r="E72" s="87"/>
      <c r="F72" s="88"/>
      <c r="G72" s="89" t="s">
        <v>205</v>
      </c>
      <c r="H72" s="90" t="s">
        <v>206</v>
      </c>
      <c r="I72" s="91" t="s">
        <v>207</v>
      </c>
      <c r="J72" s="92" t="s">
        <v>208</v>
      </c>
    </row>
    <row r="73" spans="2:13" s="71" customFormat="1" x14ac:dyDescent="0.3">
      <c r="B73" s="93"/>
      <c r="C73" s="94" t="s">
        <v>209</v>
      </c>
      <c r="E73" s="95"/>
      <c r="F73" s="96"/>
      <c r="G73" s="97"/>
      <c r="H73" s="73"/>
      <c r="I73" s="98"/>
      <c r="J73" s="96"/>
    </row>
    <row r="74" spans="2:13" s="71" customFormat="1" x14ac:dyDescent="0.3">
      <c r="B74" s="93"/>
      <c r="C74" s="99" t="s">
        <v>210</v>
      </c>
      <c r="E74" s="95"/>
      <c r="F74" s="96"/>
      <c r="G74" s="100" t="s">
        <v>211</v>
      </c>
      <c r="H74" s="101">
        <v>0</v>
      </c>
      <c r="I74" s="102" t="s">
        <v>212</v>
      </c>
      <c r="J74" s="103" t="s">
        <v>213</v>
      </c>
    </row>
    <row r="75" spans="2:13" s="71" customFormat="1" x14ac:dyDescent="0.3">
      <c r="B75" s="104"/>
      <c r="C75" s="105"/>
      <c r="D75" s="106"/>
      <c r="E75" s="107"/>
      <c r="F75" s="108"/>
      <c r="G75" s="109"/>
      <c r="H75" s="110"/>
      <c r="I75" s="111"/>
      <c r="J75" s="108"/>
      <c r="K75" s="73"/>
      <c r="L75" s="73"/>
      <c r="M75" s="73"/>
    </row>
    <row r="76" spans="2:13" s="71" customFormat="1" ht="13.8" x14ac:dyDescent="0.3">
      <c r="B76" s="120" t="s">
        <v>214</v>
      </c>
      <c r="C76" s="120"/>
      <c r="D76" s="120"/>
      <c r="E76" s="120"/>
      <c r="F76" s="120"/>
      <c r="G76" s="120"/>
      <c r="H76" s="120"/>
      <c r="I76" s="120"/>
      <c r="J76" s="120"/>
      <c r="K76" s="112"/>
      <c r="L76" s="112"/>
      <c r="M76" s="112"/>
    </row>
    <row r="77" spans="2:13" s="71" customFormat="1" ht="13.8" x14ac:dyDescent="0.3">
      <c r="B77" s="121" t="s">
        <v>215</v>
      </c>
      <c r="C77" s="121"/>
      <c r="D77" s="121"/>
      <c r="E77" s="121"/>
      <c r="F77" s="121"/>
      <c r="G77" s="121"/>
      <c r="H77" s="121"/>
      <c r="I77" s="121"/>
      <c r="J77" s="121"/>
      <c r="K77" s="113"/>
      <c r="L77" s="113"/>
      <c r="M77" s="113"/>
    </row>
    <row r="78" spans="2:13" s="41" customFormat="1" ht="13.8" x14ac:dyDescent="0.3">
      <c r="D78" s="38"/>
      <c r="E78" s="39"/>
      <c r="F78" s="39"/>
      <c r="G78" s="39"/>
      <c r="H78" s="39"/>
      <c r="I78" s="39"/>
      <c r="J78" s="40"/>
    </row>
    <row r="79" spans="2:13" s="41" customFormat="1" ht="13.8" x14ac:dyDescent="0.3">
      <c r="D79" s="38"/>
      <c r="E79" s="39"/>
      <c r="F79" s="39"/>
      <c r="G79" s="39"/>
      <c r="H79" s="39"/>
      <c r="I79" s="39"/>
      <c r="J79" s="40"/>
    </row>
    <row r="80" spans="2:13" s="41" customFormat="1" ht="13.8" x14ac:dyDescent="0.3">
      <c r="D80" s="38"/>
      <c r="E80" s="39"/>
      <c r="F80" s="39"/>
      <c r="G80" s="39"/>
      <c r="H80" s="39"/>
      <c r="I80" s="39"/>
      <c r="J80" s="40"/>
    </row>
    <row r="81" spans="4:10" s="41" customFormat="1" ht="13.8" x14ac:dyDescent="0.3">
      <c r="D81" s="38"/>
      <c r="E81" s="39"/>
      <c r="F81" s="39"/>
      <c r="G81" s="39"/>
      <c r="H81" s="39"/>
      <c r="I81" s="39"/>
      <c r="J81" s="40"/>
    </row>
    <row r="82" spans="4:10" s="41" customFormat="1" ht="13.8" x14ac:dyDescent="0.3">
      <c r="D82" s="38"/>
      <c r="E82" s="39"/>
      <c r="F82" s="39"/>
      <c r="G82" s="39"/>
      <c r="H82" s="39"/>
      <c r="I82" s="39"/>
      <c r="J82" s="40"/>
    </row>
    <row r="83" spans="4:10" s="41" customFormat="1" ht="13.8" x14ac:dyDescent="0.3">
      <c r="D83" s="38"/>
      <c r="E83" s="39"/>
      <c r="F83" s="39"/>
      <c r="G83" s="39"/>
      <c r="H83" s="39"/>
      <c r="I83" s="39"/>
      <c r="J83" s="40"/>
    </row>
    <row r="84" spans="4:10" s="41" customFormat="1" ht="13.8" x14ac:dyDescent="0.3">
      <c r="D84" s="38"/>
      <c r="E84" s="39"/>
      <c r="F84" s="39"/>
      <c r="G84" s="39"/>
      <c r="H84" s="39"/>
      <c r="I84" s="39"/>
      <c r="J84" s="40"/>
    </row>
    <row r="85" spans="4:10" s="41" customFormat="1" ht="13.8" x14ac:dyDescent="0.3">
      <c r="D85" s="38"/>
      <c r="E85" s="39"/>
      <c r="F85" s="39"/>
      <c r="G85" s="39"/>
      <c r="H85" s="39"/>
      <c r="I85" s="39"/>
      <c r="J85" s="40"/>
    </row>
    <row r="86" spans="4:10" s="41" customFormat="1" ht="13.8" x14ac:dyDescent="0.3">
      <c r="D86" s="38"/>
      <c r="E86" s="39"/>
      <c r="F86" s="39"/>
      <c r="G86" s="39"/>
      <c r="H86" s="39"/>
      <c r="I86" s="39"/>
      <c r="J86" s="40"/>
    </row>
    <row r="87" spans="4:10" s="41" customFormat="1" ht="13.8" x14ac:dyDescent="0.3">
      <c r="D87" s="38"/>
      <c r="E87" s="39"/>
      <c r="F87" s="39"/>
      <c r="G87" s="39"/>
      <c r="H87" s="39"/>
      <c r="I87" s="39"/>
      <c r="J87" s="40"/>
    </row>
    <row r="88" spans="4:10" s="41" customFormat="1" ht="13.8" x14ac:dyDescent="0.3">
      <c r="D88" s="38"/>
      <c r="E88" s="39"/>
      <c r="F88" s="39"/>
      <c r="G88" s="39"/>
      <c r="H88" s="39"/>
      <c r="I88" s="39"/>
      <c r="J88" s="40"/>
    </row>
    <row r="89" spans="4:10" s="41" customFormat="1" ht="13.8" x14ac:dyDescent="0.3">
      <c r="D89" s="38"/>
      <c r="E89" s="39"/>
      <c r="F89" s="39"/>
      <c r="G89" s="39"/>
      <c r="H89" s="39"/>
      <c r="I89" s="39"/>
      <c r="J89" s="40"/>
    </row>
    <row r="90" spans="4:10" s="41" customFormat="1" ht="13.8" x14ac:dyDescent="0.3">
      <c r="D90" s="38"/>
      <c r="E90" s="39"/>
      <c r="F90" s="39"/>
      <c r="G90" s="39"/>
      <c r="H90" s="39"/>
      <c r="I90" s="39"/>
      <c r="J90" s="40"/>
    </row>
    <row r="91" spans="4:10" s="41" customFormat="1" ht="13.8" x14ac:dyDescent="0.3">
      <c r="D91" s="38"/>
      <c r="E91" s="39"/>
      <c r="F91" s="39"/>
      <c r="G91" s="39"/>
      <c r="H91" s="39"/>
      <c r="I91" s="39"/>
      <c r="J91" s="40"/>
    </row>
    <row r="92" spans="4:10" s="41" customFormat="1" ht="13.8" x14ac:dyDescent="0.3">
      <c r="D92" s="38"/>
      <c r="E92" s="39"/>
      <c r="F92" s="39"/>
      <c r="G92" s="39"/>
      <c r="H92" s="39"/>
      <c r="I92" s="39"/>
      <c r="J92" s="40"/>
    </row>
    <row r="93" spans="4:10" s="41" customFormat="1" ht="13.8" x14ac:dyDescent="0.3">
      <c r="D93" s="38"/>
      <c r="E93" s="39"/>
      <c r="F93" s="39"/>
      <c r="G93" s="39"/>
      <c r="H93" s="39"/>
      <c r="I93" s="39"/>
      <c r="J93" s="40"/>
    </row>
    <row r="94" spans="4:10" s="41" customFormat="1" ht="13.8" x14ac:dyDescent="0.3">
      <c r="D94" s="38"/>
      <c r="E94" s="39"/>
      <c r="F94" s="39"/>
      <c r="G94" s="39"/>
      <c r="H94" s="39"/>
      <c r="I94" s="39"/>
      <c r="J94" s="40"/>
    </row>
    <row r="95" spans="4:10" s="41" customFormat="1" ht="13.8" x14ac:dyDescent="0.3">
      <c r="D95" s="38"/>
      <c r="E95" s="39"/>
      <c r="F95" s="39"/>
      <c r="G95" s="39"/>
      <c r="H95" s="39"/>
      <c r="I95" s="39"/>
      <c r="J95" s="40"/>
    </row>
    <row r="96" spans="4:10" s="41" customFormat="1" ht="13.8" x14ac:dyDescent="0.3">
      <c r="D96" s="38"/>
      <c r="E96" s="39"/>
      <c r="F96" s="39"/>
      <c r="G96" s="39"/>
      <c r="H96" s="39"/>
      <c r="I96" s="39"/>
      <c r="J96" s="40"/>
    </row>
    <row r="97" spans="4:10" s="41" customFormat="1" ht="13.8" x14ac:dyDescent="0.3">
      <c r="D97" s="38"/>
      <c r="E97" s="39"/>
      <c r="F97" s="39"/>
      <c r="G97" s="39"/>
      <c r="H97" s="39"/>
      <c r="I97" s="39"/>
      <c r="J97" s="40"/>
    </row>
    <row r="98" spans="4:10" s="41" customFormat="1" ht="13.8" x14ac:dyDescent="0.3">
      <c r="D98" s="38"/>
      <c r="E98" s="39"/>
      <c r="F98" s="39"/>
      <c r="G98" s="39"/>
      <c r="H98" s="39"/>
      <c r="I98" s="39"/>
      <c r="J98" s="40"/>
    </row>
    <row r="99" spans="4:10" s="41" customFormat="1" ht="13.8" x14ac:dyDescent="0.3">
      <c r="D99" s="38"/>
      <c r="E99" s="39"/>
      <c r="F99" s="39"/>
      <c r="G99" s="39"/>
      <c r="H99" s="39"/>
      <c r="I99" s="39"/>
      <c r="J99" s="40"/>
    </row>
    <row r="100" spans="4:10" s="41" customFormat="1" ht="13.8" x14ac:dyDescent="0.3">
      <c r="D100" s="38"/>
      <c r="E100" s="39"/>
      <c r="F100" s="39"/>
      <c r="G100" s="39"/>
      <c r="H100" s="39"/>
      <c r="I100" s="39"/>
      <c r="J100" s="40"/>
    </row>
    <row r="101" spans="4:10" s="41" customFormat="1" ht="13.8" x14ac:dyDescent="0.3">
      <c r="D101" s="38"/>
      <c r="E101" s="39"/>
      <c r="F101" s="39"/>
      <c r="G101" s="39"/>
      <c r="H101" s="39"/>
      <c r="I101" s="39"/>
      <c r="J101" s="40"/>
    </row>
    <row r="102" spans="4:10" s="41" customFormat="1" ht="13.8" x14ac:dyDescent="0.3">
      <c r="D102" s="38"/>
      <c r="E102" s="39"/>
      <c r="F102" s="39"/>
      <c r="G102" s="39"/>
      <c r="H102" s="39"/>
      <c r="I102" s="39"/>
      <c r="J102" s="40"/>
    </row>
    <row r="103" spans="4:10" s="41" customFormat="1" ht="13.8" x14ac:dyDescent="0.3">
      <c r="D103" s="38"/>
      <c r="E103" s="39"/>
      <c r="F103" s="39"/>
      <c r="G103" s="39"/>
      <c r="H103" s="39"/>
      <c r="I103" s="39"/>
      <c r="J103" s="40"/>
    </row>
    <row r="104" spans="4:10" s="41" customFormat="1" ht="13.8" x14ac:dyDescent="0.3">
      <c r="D104" s="38"/>
      <c r="E104" s="39"/>
      <c r="F104" s="39"/>
      <c r="G104" s="39"/>
      <c r="H104" s="39"/>
      <c r="I104" s="39"/>
      <c r="J104" s="40"/>
    </row>
    <row r="105" spans="4:10" s="41" customFormat="1" ht="13.8" x14ac:dyDescent="0.3">
      <c r="D105" s="38"/>
      <c r="E105" s="39"/>
      <c r="F105" s="39"/>
      <c r="G105" s="39"/>
      <c r="H105" s="39"/>
      <c r="I105" s="39"/>
      <c r="J105" s="40"/>
    </row>
    <row r="106" spans="4:10" s="41" customFormat="1" ht="13.8" x14ac:dyDescent="0.3">
      <c r="D106" s="38"/>
      <c r="E106" s="39"/>
      <c r="F106" s="39"/>
      <c r="G106" s="39"/>
      <c r="H106" s="39"/>
      <c r="I106" s="39"/>
      <c r="J106" s="40"/>
    </row>
    <row r="107" spans="4:10" s="41" customFormat="1" ht="13.8" x14ac:dyDescent="0.3">
      <c r="D107" s="38"/>
      <c r="E107" s="39"/>
      <c r="F107" s="39"/>
      <c r="G107" s="39"/>
      <c r="H107" s="39"/>
      <c r="I107" s="39"/>
      <c r="J107" s="40"/>
    </row>
    <row r="108" spans="4:10" s="41" customFormat="1" ht="13.8" x14ac:dyDescent="0.3">
      <c r="D108" s="38"/>
      <c r="E108" s="39"/>
      <c r="F108" s="39"/>
      <c r="G108" s="39"/>
      <c r="H108" s="39"/>
      <c r="I108" s="39"/>
      <c r="J108" s="40"/>
    </row>
    <row r="109" spans="4:10" s="41" customFormat="1" ht="13.8" x14ac:dyDescent="0.3">
      <c r="D109" s="38"/>
      <c r="E109" s="39"/>
      <c r="F109" s="39"/>
      <c r="G109" s="39"/>
      <c r="H109" s="39"/>
      <c r="I109" s="39"/>
      <c r="J109" s="40"/>
    </row>
    <row r="110" spans="4:10" s="41" customFormat="1" ht="13.8" x14ac:dyDescent="0.3">
      <c r="D110" s="38"/>
      <c r="E110" s="39"/>
      <c r="F110" s="39"/>
      <c r="G110" s="39"/>
      <c r="H110" s="39"/>
      <c r="I110" s="39"/>
      <c r="J110" s="40"/>
    </row>
    <row r="111" spans="4:10" s="41" customFormat="1" ht="13.8" x14ac:dyDescent="0.3">
      <c r="D111" s="38"/>
      <c r="E111" s="39"/>
      <c r="F111" s="39"/>
      <c r="G111" s="39"/>
      <c r="H111" s="39"/>
      <c r="I111" s="39"/>
      <c r="J111" s="40"/>
    </row>
    <row r="112" spans="4:10" s="41" customFormat="1" ht="13.8" x14ac:dyDescent="0.3">
      <c r="D112" s="38"/>
      <c r="E112" s="39"/>
      <c r="F112" s="39"/>
      <c r="G112" s="39"/>
      <c r="H112" s="39"/>
      <c r="I112" s="39"/>
      <c r="J112" s="40"/>
    </row>
    <row r="113" spans="4:10" s="41" customFormat="1" ht="13.8" x14ac:dyDescent="0.3">
      <c r="D113" s="38"/>
      <c r="E113" s="39"/>
      <c r="F113" s="39"/>
      <c r="G113" s="39"/>
      <c r="H113" s="39"/>
      <c r="I113" s="39"/>
      <c r="J113" s="40"/>
    </row>
    <row r="114" spans="4:10" s="41" customFormat="1" ht="13.8" x14ac:dyDescent="0.3">
      <c r="D114" s="38"/>
      <c r="E114" s="39"/>
      <c r="F114" s="39"/>
      <c r="G114" s="39"/>
      <c r="H114" s="39"/>
      <c r="I114" s="39"/>
      <c r="J114" s="40"/>
    </row>
    <row r="115" spans="4:10" s="41" customFormat="1" ht="13.8" x14ac:dyDescent="0.3">
      <c r="D115" s="38"/>
      <c r="E115" s="39"/>
      <c r="F115" s="39"/>
      <c r="G115" s="39"/>
      <c r="H115" s="39"/>
      <c r="I115" s="39"/>
      <c r="J115" s="40"/>
    </row>
    <row r="116" spans="4:10" s="41" customFormat="1" ht="13.8" x14ac:dyDescent="0.3">
      <c r="D116" s="38"/>
      <c r="E116" s="39"/>
      <c r="F116" s="39"/>
      <c r="G116" s="39"/>
      <c r="H116" s="39"/>
      <c r="I116" s="39"/>
      <c r="J116" s="40"/>
    </row>
    <row r="117" spans="4:10" s="41" customFormat="1" ht="13.8" x14ac:dyDescent="0.3">
      <c r="D117" s="38"/>
      <c r="E117" s="39"/>
      <c r="F117" s="39"/>
      <c r="G117" s="39"/>
      <c r="H117" s="39"/>
      <c r="I117" s="39"/>
      <c r="J117" s="40"/>
    </row>
    <row r="118" spans="4:10" s="41" customFormat="1" ht="13.8" x14ac:dyDescent="0.3">
      <c r="D118" s="38"/>
      <c r="E118" s="39"/>
      <c r="F118" s="39"/>
      <c r="G118" s="39"/>
      <c r="H118" s="39"/>
      <c r="I118" s="39"/>
      <c r="J118" s="40"/>
    </row>
    <row r="119" spans="4:10" s="41" customFormat="1" ht="13.8" x14ac:dyDescent="0.3">
      <c r="D119" s="38"/>
      <c r="E119" s="39"/>
      <c r="F119" s="39"/>
      <c r="G119" s="39"/>
      <c r="H119" s="39"/>
      <c r="I119" s="39"/>
      <c r="J119" s="40"/>
    </row>
    <row r="120" spans="4:10" s="41" customFormat="1" ht="13.8" x14ac:dyDescent="0.3">
      <c r="D120" s="38"/>
      <c r="E120" s="39"/>
      <c r="F120" s="39"/>
      <c r="G120" s="39"/>
      <c r="H120" s="39"/>
      <c r="I120" s="39"/>
      <c r="J120" s="40"/>
    </row>
    <row r="121" spans="4:10" s="41" customFormat="1" ht="13.8" x14ac:dyDescent="0.3">
      <c r="D121" s="38"/>
      <c r="E121" s="39"/>
      <c r="F121" s="39"/>
      <c r="G121" s="39"/>
      <c r="H121" s="39"/>
      <c r="I121" s="39"/>
      <c r="J121" s="40"/>
    </row>
    <row r="122" spans="4:10" s="41" customFormat="1" ht="13.8" x14ac:dyDescent="0.3">
      <c r="D122" s="38"/>
      <c r="E122" s="39"/>
      <c r="F122" s="39"/>
      <c r="G122" s="39"/>
      <c r="H122" s="39"/>
      <c r="I122" s="39"/>
      <c r="J122" s="40"/>
    </row>
    <row r="123" spans="4:10" s="41" customFormat="1" ht="13.8" x14ac:dyDescent="0.3">
      <c r="D123" s="38"/>
      <c r="E123" s="39"/>
      <c r="F123" s="39"/>
      <c r="G123" s="39"/>
      <c r="H123" s="39"/>
      <c r="I123" s="39"/>
      <c r="J123" s="40"/>
    </row>
    <row r="124" spans="4:10" s="41" customFormat="1" ht="13.8" x14ac:dyDescent="0.3">
      <c r="D124" s="38"/>
      <c r="E124" s="39"/>
      <c r="F124" s="39"/>
      <c r="G124" s="39"/>
      <c r="H124" s="39"/>
      <c r="I124" s="39"/>
      <c r="J124" s="40"/>
    </row>
    <row r="125" spans="4:10" s="41" customFormat="1" ht="13.8" x14ac:dyDescent="0.3">
      <c r="D125" s="38"/>
      <c r="E125" s="39"/>
      <c r="F125" s="39"/>
      <c r="G125" s="39"/>
      <c r="H125" s="39"/>
      <c r="I125" s="39"/>
      <c r="J125" s="40"/>
    </row>
    <row r="126" spans="4:10" s="41" customFormat="1" ht="13.8" x14ac:dyDescent="0.3">
      <c r="D126" s="38"/>
      <c r="E126" s="39"/>
      <c r="F126" s="39"/>
      <c r="G126" s="39"/>
      <c r="H126" s="39"/>
      <c r="I126" s="39"/>
      <c r="J126" s="40"/>
    </row>
    <row r="127" spans="4:10" s="41" customFormat="1" ht="13.8" x14ac:dyDescent="0.3">
      <c r="D127" s="38"/>
      <c r="E127" s="39"/>
      <c r="F127" s="39"/>
      <c r="G127" s="39"/>
      <c r="H127" s="39"/>
      <c r="I127" s="39"/>
      <c r="J127" s="40"/>
    </row>
    <row r="128" spans="4:10" s="41" customFormat="1" ht="13.8" x14ac:dyDescent="0.3">
      <c r="D128" s="38"/>
      <c r="E128" s="39"/>
      <c r="F128" s="39"/>
      <c r="G128" s="39"/>
      <c r="H128" s="39"/>
      <c r="I128" s="39"/>
      <c r="J128" s="40"/>
    </row>
    <row r="129" spans="4:10" s="41" customFormat="1" ht="13.8" x14ac:dyDescent="0.3">
      <c r="D129" s="38"/>
      <c r="E129" s="39"/>
      <c r="F129" s="39"/>
      <c r="G129" s="39"/>
      <c r="H129" s="39"/>
      <c r="I129" s="39"/>
      <c r="J129" s="40"/>
    </row>
    <row r="130" spans="4:10" s="41" customFormat="1" ht="13.8" x14ac:dyDescent="0.3">
      <c r="D130" s="38"/>
      <c r="E130" s="39"/>
      <c r="F130" s="39"/>
      <c r="G130" s="39"/>
      <c r="H130" s="39"/>
      <c r="I130" s="39"/>
      <c r="J130" s="40"/>
    </row>
    <row r="131" spans="4:10" s="41" customFormat="1" ht="13.8" x14ac:dyDescent="0.3">
      <c r="D131" s="38"/>
      <c r="E131" s="39"/>
      <c r="F131" s="39"/>
      <c r="G131" s="39"/>
      <c r="H131" s="39"/>
      <c r="I131" s="39"/>
      <c r="J131" s="40"/>
    </row>
    <row r="132" spans="4:10" s="41" customFormat="1" ht="13.8" x14ac:dyDescent="0.3">
      <c r="D132" s="38"/>
      <c r="E132" s="39"/>
      <c r="F132" s="39"/>
      <c r="G132" s="39"/>
      <c r="H132" s="39"/>
      <c r="I132" s="39"/>
      <c r="J132" s="40"/>
    </row>
    <row r="133" spans="4:10" s="41" customFormat="1" ht="13.8" x14ac:dyDescent="0.3">
      <c r="D133" s="38"/>
      <c r="E133" s="39"/>
      <c r="F133" s="39"/>
      <c r="G133" s="39"/>
      <c r="H133" s="39"/>
      <c r="I133" s="39"/>
      <c r="J133" s="40"/>
    </row>
    <row r="134" spans="4:10" s="41" customFormat="1" ht="13.8" x14ac:dyDescent="0.3">
      <c r="D134" s="38"/>
      <c r="E134" s="39"/>
      <c r="F134" s="39"/>
      <c r="G134" s="39"/>
      <c r="H134" s="39"/>
      <c r="I134" s="39"/>
      <c r="J134" s="40"/>
    </row>
    <row r="135" spans="4:10" s="41" customFormat="1" ht="13.8" x14ac:dyDescent="0.3">
      <c r="D135" s="38"/>
      <c r="E135" s="39"/>
      <c r="F135" s="39"/>
      <c r="G135" s="39"/>
      <c r="H135" s="39"/>
      <c r="I135" s="39"/>
      <c r="J135" s="40"/>
    </row>
    <row r="136" spans="4:10" s="41" customFormat="1" ht="13.8" x14ac:dyDescent="0.3">
      <c r="D136" s="38"/>
      <c r="E136" s="39"/>
      <c r="F136" s="39"/>
      <c r="G136" s="39"/>
      <c r="H136" s="39"/>
      <c r="I136" s="39"/>
      <c r="J136" s="40"/>
    </row>
    <row r="137" spans="4:10" s="41" customFormat="1" ht="13.8" x14ac:dyDescent="0.3">
      <c r="D137" s="38"/>
      <c r="E137" s="39"/>
      <c r="F137" s="39"/>
      <c r="G137" s="39"/>
      <c r="H137" s="39"/>
      <c r="I137" s="39"/>
      <c r="J137" s="40"/>
    </row>
    <row r="138" spans="4:10" s="41" customFormat="1" ht="13.8" x14ac:dyDescent="0.3">
      <c r="D138" s="38"/>
      <c r="E138" s="39"/>
      <c r="F138" s="39"/>
      <c r="G138" s="39"/>
      <c r="H138" s="39"/>
      <c r="I138" s="39"/>
      <c r="J138" s="40"/>
    </row>
    <row r="139" spans="4:10" s="41" customFormat="1" ht="13.8" x14ac:dyDescent="0.3">
      <c r="D139" s="38"/>
      <c r="E139" s="39"/>
      <c r="F139" s="39"/>
      <c r="G139" s="39"/>
      <c r="H139" s="39"/>
      <c r="I139" s="39"/>
      <c r="J139" s="40"/>
    </row>
    <row r="140" spans="4:10" s="41" customFormat="1" ht="13.8" x14ac:dyDescent="0.3">
      <c r="D140" s="38"/>
      <c r="E140" s="39"/>
      <c r="F140" s="39"/>
      <c r="G140" s="39"/>
      <c r="H140" s="39"/>
      <c r="I140" s="39"/>
      <c r="J140" s="40"/>
    </row>
    <row r="141" spans="4:10" s="41" customFormat="1" ht="13.8" x14ac:dyDescent="0.3">
      <c r="D141" s="38"/>
      <c r="E141" s="39"/>
      <c r="F141" s="39"/>
      <c r="G141" s="39"/>
      <c r="H141" s="39"/>
      <c r="I141" s="39"/>
      <c r="J141" s="40"/>
    </row>
    <row r="142" spans="4:10" s="41" customFormat="1" ht="13.8" x14ac:dyDescent="0.3">
      <c r="D142" s="38"/>
      <c r="E142" s="39"/>
      <c r="F142" s="39"/>
      <c r="G142" s="39"/>
      <c r="H142" s="39"/>
      <c r="I142" s="39"/>
      <c r="J142" s="40"/>
    </row>
    <row r="143" spans="4:10" s="41" customFormat="1" ht="13.8" x14ac:dyDescent="0.3">
      <c r="D143" s="38"/>
      <c r="E143" s="39"/>
      <c r="F143" s="39"/>
      <c r="G143" s="39"/>
      <c r="H143" s="39"/>
      <c r="I143" s="39"/>
      <c r="J143" s="40"/>
    </row>
    <row r="144" spans="4:10" s="41" customFormat="1" ht="13.8" x14ac:dyDescent="0.3">
      <c r="D144" s="38"/>
      <c r="E144" s="39"/>
      <c r="F144" s="39"/>
      <c r="G144" s="39"/>
      <c r="H144" s="39"/>
      <c r="I144" s="39"/>
      <c r="J144" s="40"/>
    </row>
    <row r="145" spans="4:10" s="41" customFormat="1" ht="13.8" x14ac:dyDescent="0.3">
      <c r="D145" s="38"/>
      <c r="E145" s="39"/>
      <c r="F145" s="39"/>
      <c r="G145" s="39"/>
      <c r="H145" s="39"/>
      <c r="I145" s="39"/>
      <c r="J145" s="40"/>
    </row>
    <row r="146" spans="4:10" s="41" customFormat="1" ht="13.8" x14ac:dyDescent="0.3">
      <c r="D146" s="38"/>
      <c r="E146" s="39"/>
      <c r="F146" s="39"/>
      <c r="G146" s="39"/>
      <c r="H146" s="39"/>
      <c r="I146" s="39"/>
      <c r="J146" s="40"/>
    </row>
    <row r="147" spans="4:10" s="41" customFormat="1" ht="13.8" x14ac:dyDescent="0.3">
      <c r="D147" s="38"/>
      <c r="E147" s="39"/>
      <c r="F147" s="39"/>
      <c r="G147" s="39"/>
      <c r="H147" s="39"/>
      <c r="I147" s="39"/>
      <c r="J147" s="40"/>
    </row>
    <row r="148" spans="4:10" s="41" customFormat="1" ht="13.8" x14ac:dyDescent="0.3">
      <c r="D148" s="38"/>
      <c r="E148" s="39"/>
      <c r="F148" s="39"/>
      <c r="G148" s="39"/>
      <c r="H148" s="39"/>
      <c r="I148" s="39"/>
      <c r="J148" s="40"/>
    </row>
    <row r="149" spans="4:10" s="41" customFormat="1" ht="13.8" x14ac:dyDescent="0.3">
      <c r="D149" s="38"/>
      <c r="E149" s="39"/>
      <c r="F149" s="39"/>
      <c r="G149" s="39"/>
      <c r="H149" s="39"/>
      <c r="I149" s="39"/>
      <c r="J149" s="40"/>
    </row>
    <row r="150" spans="4:10" s="41" customFormat="1" ht="13.8" x14ac:dyDescent="0.3">
      <c r="D150" s="38"/>
      <c r="E150" s="39"/>
      <c r="F150" s="39"/>
      <c r="G150" s="39"/>
      <c r="H150" s="39"/>
      <c r="I150" s="39"/>
      <c r="J150" s="40"/>
    </row>
    <row r="151" spans="4:10" s="41" customFormat="1" ht="13.8" x14ac:dyDescent="0.3">
      <c r="D151" s="38"/>
      <c r="E151" s="39"/>
      <c r="F151" s="39"/>
      <c r="G151" s="39"/>
      <c r="H151" s="39"/>
      <c r="I151" s="39"/>
      <c r="J151" s="40"/>
    </row>
    <row r="152" spans="4:10" s="41" customFormat="1" ht="13.8" x14ac:dyDescent="0.3">
      <c r="D152" s="38"/>
      <c r="E152" s="39"/>
      <c r="F152" s="39"/>
      <c r="G152" s="39"/>
      <c r="H152" s="39"/>
      <c r="I152" s="39"/>
      <c r="J152" s="40"/>
    </row>
    <row r="153" spans="4:10" s="41" customFormat="1" ht="13.8" x14ac:dyDescent="0.3">
      <c r="D153" s="38"/>
      <c r="E153" s="39"/>
      <c r="F153" s="39"/>
      <c r="G153" s="39"/>
      <c r="H153" s="39"/>
      <c r="I153" s="39"/>
      <c r="J153" s="40"/>
    </row>
    <row r="154" spans="4:10" s="41" customFormat="1" ht="13.8" x14ac:dyDescent="0.3">
      <c r="D154" s="38"/>
      <c r="E154" s="39"/>
      <c r="F154" s="39"/>
      <c r="G154" s="39"/>
      <c r="H154" s="39"/>
      <c r="I154" s="39"/>
      <c r="J154" s="40"/>
    </row>
    <row r="155" spans="4:10" s="41" customFormat="1" ht="13.8" x14ac:dyDescent="0.3">
      <c r="D155" s="38"/>
      <c r="E155" s="39"/>
      <c r="F155" s="39"/>
      <c r="G155" s="39"/>
      <c r="H155" s="39"/>
      <c r="I155" s="39"/>
      <c r="J155" s="40"/>
    </row>
    <row r="156" spans="4:10" s="41" customFormat="1" ht="13.8" x14ac:dyDescent="0.3">
      <c r="D156" s="38"/>
      <c r="E156" s="39"/>
      <c r="F156" s="39"/>
      <c r="G156" s="39"/>
      <c r="H156" s="39"/>
      <c r="I156" s="39"/>
      <c r="J156" s="40"/>
    </row>
    <row r="157" spans="4:10" s="41" customFormat="1" ht="13.8" x14ac:dyDescent="0.3">
      <c r="D157" s="38"/>
      <c r="E157" s="39"/>
      <c r="F157" s="39"/>
      <c r="G157" s="39"/>
      <c r="H157" s="39"/>
      <c r="I157" s="39"/>
      <c r="J157" s="40"/>
    </row>
    <row r="158" spans="4:10" s="41" customFormat="1" ht="13.8" x14ac:dyDescent="0.3">
      <c r="D158" s="38"/>
      <c r="E158" s="39"/>
      <c r="F158" s="39"/>
      <c r="G158" s="39"/>
      <c r="H158" s="39"/>
      <c r="I158" s="39"/>
      <c r="J158" s="40"/>
    </row>
    <row r="159" spans="4:10" s="41" customFormat="1" ht="13.8" x14ac:dyDescent="0.3">
      <c r="D159" s="38"/>
      <c r="E159" s="39"/>
      <c r="F159" s="39"/>
      <c r="G159" s="39"/>
      <c r="H159" s="39"/>
      <c r="I159" s="39"/>
      <c r="J159" s="40"/>
    </row>
    <row r="160" spans="4:10" s="41" customFormat="1" ht="13.8" x14ac:dyDescent="0.3">
      <c r="D160" s="38"/>
      <c r="E160" s="39"/>
      <c r="F160" s="39"/>
      <c r="G160" s="39"/>
      <c r="H160" s="39"/>
      <c r="I160" s="39"/>
      <c r="J160" s="40"/>
    </row>
    <row r="161" spans="4:10" s="41" customFormat="1" ht="13.8" x14ac:dyDescent="0.3">
      <c r="D161" s="38"/>
      <c r="E161" s="39"/>
      <c r="F161" s="39"/>
      <c r="G161" s="39"/>
      <c r="H161" s="39"/>
      <c r="I161" s="39"/>
      <c r="J161" s="40"/>
    </row>
    <row r="162" spans="4:10" s="41" customFormat="1" ht="13.8" x14ac:dyDescent="0.3">
      <c r="D162" s="38"/>
      <c r="E162" s="39"/>
      <c r="F162" s="39"/>
      <c r="G162" s="39"/>
      <c r="H162" s="39"/>
      <c r="I162" s="39"/>
      <c r="J162" s="40"/>
    </row>
    <row r="163" spans="4:10" s="41" customFormat="1" ht="13.8" x14ac:dyDescent="0.3">
      <c r="D163" s="38"/>
      <c r="E163" s="39"/>
      <c r="F163" s="39"/>
      <c r="G163" s="39"/>
      <c r="H163" s="39"/>
      <c r="I163" s="39"/>
      <c r="J163" s="40"/>
    </row>
    <row r="164" spans="4:10" s="41" customFormat="1" ht="13.8" x14ac:dyDescent="0.3">
      <c r="D164" s="38"/>
      <c r="E164" s="39"/>
      <c r="F164" s="39"/>
      <c r="G164" s="39"/>
      <c r="H164" s="39"/>
      <c r="I164" s="39"/>
      <c r="J164" s="40"/>
    </row>
    <row r="165" spans="4:10" s="41" customFormat="1" ht="13.8" x14ac:dyDescent="0.3">
      <c r="D165" s="38"/>
      <c r="E165" s="39"/>
      <c r="F165" s="39"/>
      <c r="G165" s="39"/>
      <c r="H165" s="39"/>
      <c r="I165" s="39"/>
      <c r="J165" s="40"/>
    </row>
    <row r="166" spans="4:10" s="41" customFormat="1" ht="13.8" x14ac:dyDescent="0.3">
      <c r="D166" s="38"/>
      <c r="E166" s="39"/>
      <c r="F166" s="39"/>
      <c r="G166" s="39"/>
      <c r="H166" s="39"/>
      <c r="I166" s="39"/>
      <c r="J166" s="40"/>
    </row>
    <row r="167" spans="4:10" s="41" customFormat="1" ht="13.8" x14ac:dyDescent="0.3">
      <c r="D167" s="38"/>
      <c r="E167" s="39"/>
      <c r="F167" s="39"/>
      <c r="G167" s="39"/>
      <c r="H167" s="39"/>
      <c r="I167" s="39"/>
      <c r="J167" s="40"/>
    </row>
    <row r="168" spans="4:10" s="41" customFormat="1" ht="13.8" x14ac:dyDescent="0.3">
      <c r="D168" s="38"/>
      <c r="E168" s="39"/>
      <c r="F168" s="39"/>
      <c r="G168" s="39"/>
      <c r="H168" s="39"/>
      <c r="I168" s="39"/>
      <c r="J168" s="40"/>
    </row>
    <row r="169" spans="4:10" s="41" customFormat="1" ht="13.8" x14ac:dyDescent="0.3">
      <c r="D169" s="38"/>
      <c r="E169" s="39"/>
      <c r="F169" s="39"/>
      <c r="G169" s="39"/>
      <c r="H169" s="39"/>
      <c r="I169" s="39"/>
      <c r="J169" s="40"/>
    </row>
    <row r="170" spans="4:10" s="41" customFormat="1" ht="13.8" x14ac:dyDescent="0.3">
      <c r="D170" s="38"/>
      <c r="E170" s="39"/>
      <c r="F170" s="39"/>
      <c r="G170" s="39"/>
      <c r="H170" s="39"/>
      <c r="I170" s="39"/>
      <c r="J170" s="40"/>
    </row>
    <row r="171" spans="4:10" s="41" customFormat="1" ht="13.8" x14ac:dyDescent="0.3">
      <c r="D171" s="38"/>
      <c r="E171" s="39"/>
      <c r="F171" s="39"/>
      <c r="G171" s="39"/>
      <c r="H171" s="39"/>
      <c r="I171" s="39"/>
      <c r="J171" s="40"/>
    </row>
    <row r="172" spans="4:10" s="41" customFormat="1" ht="13.8" x14ac:dyDescent="0.3">
      <c r="D172" s="38"/>
      <c r="E172" s="39"/>
      <c r="F172" s="39"/>
      <c r="G172" s="39"/>
      <c r="H172" s="39"/>
      <c r="I172" s="39"/>
      <c r="J172" s="40"/>
    </row>
    <row r="173" spans="4:10" s="41" customFormat="1" ht="13.8" x14ac:dyDescent="0.3">
      <c r="D173" s="38"/>
      <c r="E173" s="39"/>
      <c r="F173" s="39"/>
      <c r="G173" s="39"/>
      <c r="H173" s="39"/>
      <c r="I173" s="39"/>
      <c r="J173" s="40"/>
    </row>
    <row r="174" spans="4:10" s="41" customFormat="1" ht="13.8" x14ac:dyDescent="0.3">
      <c r="D174" s="38"/>
      <c r="E174" s="39"/>
      <c r="F174" s="39"/>
      <c r="G174" s="39"/>
      <c r="H174" s="39"/>
      <c r="I174" s="39"/>
      <c r="J174" s="40"/>
    </row>
    <row r="175" spans="4:10" s="41" customFormat="1" ht="13.8" x14ac:dyDescent="0.3">
      <c r="D175" s="38"/>
      <c r="E175" s="39"/>
      <c r="F175" s="39"/>
      <c r="G175" s="39"/>
      <c r="H175" s="39"/>
      <c r="I175" s="39"/>
      <c r="J175" s="40"/>
    </row>
    <row r="176" spans="4:10" s="41" customFormat="1" ht="13.8" x14ac:dyDescent="0.3">
      <c r="D176" s="38"/>
      <c r="E176" s="39"/>
      <c r="F176" s="39"/>
      <c r="G176" s="39"/>
      <c r="H176" s="39"/>
      <c r="I176" s="39"/>
      <c r="J176" s="40"/>
    </row>
    <row r="177" spans="4:10" s="41" customFormat="1" ht="13.8" x14ac:dyDescent="0.3">
      <c r="D177" s="38"/>
      <c r="E177" s="39"/>
      <c r="F177" s="39"/>
      <c r="G177" s="39"/>
      <c r="H177" s="39"/>
      <c r="I177" s="39"/>
      <c r="J177" s="40"/>
    </row>
    <row r="178" spans="4:10" s="41" customFormat="1" ht="13.8" x14ac:dyDescent="0.3">
      <c r="D178" s="38"/>
      <c r="E178" s="39"/>
      <c r="F178" s="39"/>
      <c r="G178" s="39"/>
      <c r="H178" s="39"/>
      <c r="I178" s="39"/>
      <c r="J178" s="40"/>
    </row>
    <row r="179" spans="4:10" s="41" customFormat="1" ht="13.8" x14ac:dyDescent="0.3">
      <c r="D179" s="38"/>
      <c r="E179" s="39"/>
      <c r="F179" s="39"/>
      <c r="G179" s="39"/>
      <c r="H179" s="39"/>
      <c r="I179" s="39"/>
      <c r="J179" s="40"/>
    </row>
    <row r="180" spans="4:10" s="41" customFormat="1" ht="13.8" x14ac:dyDescent="0.3">
      <c r="D180" s="38"/>
      <c r="E180" s="39"/>
      <c r="F180" s="39"/>
      <c r="G180" s="39"/>
      <c r="H180" s="39"/>
      <c r="I180" s="39"/>
      <c r="J180" s="40"/>
    </row>
    <row r="181" spans="4:10" s="41" customFormat="1" ht="13.8" x14ac:dyDescent="0.3">
      <c r="D181" s="38"/>
      <c r="E181" s="39"/>
      <c r="F181" s="39"/>
      <c r="G181" s="39"/>
      <c r="H181" s="39"/>
      <c r="I181" s="39"/>
      <c r="J181" s="40"/>
    </row>
    <row r="182" spans="4:10" s="41" customFormat="1" ht="13.8" x14ac:dyDescent="0.3">
      <c r="D182" s="38"/>
      <c r="E182" s="39"/>
      <c r="F182" s="39"/>
      <c r="G182" s="39"/>
      <c r="H182" s="39"/>
      <c r="I182" s="39"/>
      <c r="J182" s="40"/>
    </row>
    <row r="183" spans="4:10" s="41" customFormat="1" ht="13.8" x14ac:dyDescent="0.3">
      <c r="D183" s="38"/>
      <c r="E183" s="39"/>
      <c r="F183" s="39"/>
      <c r="G183" s="39"/>
      <c r="H183" s="39"/>
      <c r="I183" s="39"/>
      <c r="J183" s="40"/>
    </row>
    <row r="184" spans="4:10" s="41" customFormat="1" ht="13.8" x14ac:dyDescent="0.3">
      <c r="D184" s="38"/>
      <c r="E184" s="39"/>
      <c r="F184" s="39"/>
      <c r="G184" s="39"/>
      <c r="H184" s="39"/>
      <c r="I184" s="39"/>
      <c r="J184" s="40"/>
    </row>
    <row r="185" spans="4:10" s="41" customFormat="1" ht="13.8" x14ac:dyDescent="0.3">
      <c r="D185" s="38"/>
      <c r="E185" s="39"/>
      <c r="F185" s="39"/>
      <c r="G185" s="39"/>
      <c r="H185" s="39"/>
      <c r="I185" s="39"/>
      <c r="J185" s="40"/>
    </row>
    <row r="186" spans="4:10" s="41" customFormat="1" ht="13.8" x14ac:dyDescent="0.3">
      <c r="D186" s="38"/>
      <c r="E186" s="39"/>
      <c r="F186" s="39"/>
      <c r="G186" s="39"/>
      <c r="H186" s="39"/>
      <c r="I186" s="39"/>
      <c r="J186" s="40"/>
    </row>
    <row r="187" spans="4:10" s="41" customFormat="1" ht="13.8" x14ac:dyDescent="0.3">
      <c r="D187" s="38"/>
      <c r="E187" s="39"/>
      <c r="F187" s="39"/>
      <c r="G187" s="39"/>
      <c r="H187" s="39"/>
      <c r="I187" s="39"/>
      <c r="J187" s="40"/>
    </row>
    <row r="188" spans="4:10" s="41" customFormat="1" ht="13.8" x14ac:dyDescent="0.3">
      <c r="D188" s="38"/>
      <c r="E188" s="39"/>
      <c r="F188" s="39"/>
      <c r="G188" s="39"/>
      <c r="H188" s="39"/>
      <c r="I188" s="39"/>
      <c r="J188" s="40"/>
    </row>
    <row r="189" spans="4:10" s="41" customFormat="1" ht="13.8" x14ac:dyDescent="0.3">
      <c r="D189" s="38"/>
      <c r="E189" s="39"/>
      <c r="F189" s="39"/>
      <c r="G189" s="39"/>
      <c r="H189" s="39"/>
      <c r="I189" s="39"/>
      <c r="J189" s="40"/>
    </row>
  </sheetData>
  <sheetProtection algorithmName="SHA-512" hashValue="LyJvsI6eqJlRHRZJBOfe3mTOZDXUc/jaTxt+CIDbzviCCzRCo2xsaa0O0j/tJBGk1RSvjqZfgX8Y1ecNrQCnMQ==" saltValue="tVq2HgZ7FIp6YylrH5U6/Q==" spinCount="100000" sheet="1" objects="1" scenarios="1"/>
  <mergeCells count="20">
    <mergeCell ref="B60:C60"/>
    <mergeCell ref="B32:C32"/>
    <mergeCell ref="B35:C35"/>
    <mergeCell ref="B42:C42"/>
    <mergeCell ref="B76:J76"/>
    <mergeCell ref="B77:J77"/>
    <mergeCell ref="C1:J1"/>
    <mergeCell ref="C2:J2"/>
    <mergeCell ref="C3:J3"/>
    <mergeCell ref="C4:J4"/>
    <mergeCell ref="C5:J5"/>
    <mergeCell ref="B16:C16"/>
    <mergeCell ref="B40:C40"/>
    <mergeCell ref="A8:B8"/>
    <mergeCell ref="A10:C10"/>
    <mergeCell ref="B11:C11"/>
    <mergeCell ref="B13:C13"/>
    <mergeCell ref="B45:C45"/>
    <mergeCell ref="B56:C56"/>
    <mergeCell ref="B58:C58"/>
  </mergeCells>
  <conditionalFormatting sqref="F66">
    <cfRule type="expression" dxfId="9" priority="10">
      <formula>$F$66&gt;$E$7</formula>
    </cfRule>
  </conditionalFormatting>
  <conditionalFormatting sqref="E66">
    <cfRule type="expression" dxfId="8" priority="9">
      <formula>$E$66&gt;$C$8</formula>
    </cfRule>
  </conditionalFormatting>
  <conditionalFormatting sqref="F67:F68">
    <cfRule type="expression" dxfId="7" priority="7">
      <formula>$F$67&gt;$E$8</formula>
    </cfRule>
  </conditionalFormatting>
  <conditionalFormatting sqref="I66">
    <cfRule type="expression" dxfId="6" priority="6">
      <formula>$I$66&gt;$E$7</formula>
    </cfRule>
  </conditionalFormatting>
  <conditionalFormatting sqref="G66">
    <cfRule type="expression" dxfId="5" priority="5">
      <formula>$G$66&gt;$E$7</formula>
    </cfRule>
  </conditionalFormatting>
  <conditionalFormatting sqref="H66">
    <cfRule type="expression" dxfId="4" priority="4">
      <formula>$H$66&gt;$E$7</formula>
    </cfRule>
  </conditionalFormatting>
  <conditionalFormatting sqref="G67:G68">
    <cfRule type="expression" dxfId="3" priority="3">
      <formula>$G$67&gt;$E$8</formula>
    </cfRule>
  </conditionalFormatting>
  <conditionalFormatting sqref="H67:H68">
    <cfRule type="expression" dxfId="2" priority="2">
      <formula>$H$67&gt;$E$8</formula>
    </cfRule>
  </conditionalFormatting>
  <conditionalFormatting sqref="I67:I68">
    <cfRule type="expression" dxfId="1" priority="1">
      <formula>$I$67&gt;$E$8</formula>
    </cfRule>
  </conditionalFormatting>
  <printOptions verticalCentered="1"/>
  <pageMargins left="0.11811023622047245" right="0.11811023622047245" top="0.35433070866141736" bottom="0.19685039370078741" header="0.31496062992125984" footer="0.31496062992125984"/>
  <pageSetup paperSize="9" scale="7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Normal="100" workbookViewId="0">
      <selection activeCell="D19" sqref="D19"/>
    </sheetView>
  </sheetViews>
  <sheetFormatPr defaultColWidth="9.109375" defaultRowHeight="13.2" x14ac:dyDescent="0.25"/>
  <cols>
    <col min="1" max="1" width="9.109375" style="1" customWidth="1"/>
    <col min="2" max="2" width="43.44140625" style="1" customWidth="1"/>
    <col min="3" max="3" width="13.6640625" style="1" customWidth="1"/>
    <col min="4" max="4" width="13.5546875" style="1" customWidth="1"/>
    <col min="5" max="5" width="14.21875" style="3" customWidth="1"/>
    <col min="6" max="6" width="13.44140625" style="1" customWidth="1"/>
    <col min="7" max="16384" width="9.109375" style="1"/>
  </cols>
  <sheetData>
    <row r="1" spans="1:12" s="49" customFormat="1" ht="15" x14ac:dyDescent="0.3">
      <c r="A1" s="114"/>
      <c r="B1" s="123" t="s">
        <v>198</v>
      </c>
      <c r="C1" s="123"/>
      <c r="D1" s="123"/>
      <c r="E1" s="123"/>
      <c r="F1" s="124"/>
      <c r="G1" s="75"/>
      <c r="H1" s="75"/>
      <c r="I1" s="75"/>
      <c r="J1" s="75"/>
      <c r="K1" s="75"/>
      <c r="L1" s="75"/>
    </row>
    <row r="2" spans="1:12" s="49" customFormat="1" ht="22.2" x14ac:dyDescent="0.3">
      <c r="A2" s="115"/>
      <c r="B2" s="126" t="s">
        <v>199</v>
      </c>
      <c r="C2" s="126"/>
      <c r="D2" s="126"/>
      <c r="E2" s="126"/>
      <c r="F2" s="127"/>
      <c r="G2" s="77"/>
      <c r="H2" s="77"/>
      <c r="I2" s="77"/>
      <c r="J2" s="77"/>
      <c r="K2" s="77"/>
      <c r="L2" s="77"/>
    </row>
    <row r="3" spans="1:12" s="49" customFormat="1" ht="14.4" x14ac:dyDescent="0.3">
      <c r="A3" s="115"/>
      <c r="B3" s="129" t="s">
        <v>200</v>
      </c>
      <c r="C3" s="129"/>
      <c r="D3" s="129"/>
      <c r="E3" s="129"/>
      <c r="F3" s="130"/>
      <c r="G3" s="79"/>
      <c r="H3" s="79"/>
      <c r="I3" s="79"/>
      <c r="J3" s="79"/>
      <c r="K3" s="79"/>
      <c r="L3" s="79"/>
    </row>
    <row r="4" spans="1:12" s="49" customFormat="1" ht="14.4" x14ac:dyDescent="0.3">
      <c r="A4" s="115"/>
      <c r="B4" s="140" t="s">
        <v>201</v>
      </c>
      <c r="C4" s="140"/>
      <c r="D4" s="140"/>
      <c r="E4" s="140"/>
      <c r="F4" s="141"/>
      <c r="G4" s="81"/>
      <c r="H4" s="81"/>
      <c r="I4" s="81"/>
      <c r="J4" s="81"/>
      <c r="K4" s="81"/>
      <c r="L4" s="81"/>
    </row>
    <row r="5" spans="1:12" s="49" customFormat="1" ht="14.4" x14ac:dyDescent="0.3">
      <c r="A5" s="109"/>
      <c r="B5" s="132" t="s">
        <v>219</v>
      </c>
      <c r="C5" s="132"/>
      <c r="D5" s="132"/>
      <c r="E5" s="132"/>
      <c r="F5" s="133"/>
      <c r="G5" s="81"/>
      <c r="H5" s="81"/>
      <c r="I5" s="81"/>
      <c r="J5" s="81"/>
      <c r="K5" s="81"/>
      <c r="L5" s="81"/>
    </row>
    <row r="7" spans="1:12" x14ac:dyDescent="0.25">
      <c r="A7" s="1" t="s">
        <v>40</v>
      </c>
      <c r="B7" s="2" t="s">
        <v>6</v>
      </c>
      <c r="E7" s="3" t="s">
        <v>41</v>
      </c>
      <c r="F7" s="26">
        <f>VLOOKUP($B$7,'NEP 2020'!A27:AE47,30,FALSE)</f>
        <v>522000</v>
      </c>
    </row>
    <row r="8" spans="1:12" x14ac:dyDescent="0.25">
      <c r="A8" s="1" t="s">
        <v>42</v>
      </c>
      <c r="B8" s="27" t="str">
        <f>VLOOKUP($B$7,'NEP 2020'!A27:AE47,31,FALSE)</f>
        <v>X</v>
      </c>
    </row>
    <row r="9" spans="1:12" ht="15" customHeight="1" x14ac:dyDescent="0.25">
      <c r="A9" s="146" t="s">
        <v>43</v>
      </c>
      <c r="B9" s="146"/>
      <c r="C9" s="146" t="s">
        <v>44</v>
      </c>
      <c r="D9" s="147" t="s">
        <v>45</v>
      </c>
      <c r="E9" s="148"/>
      <c r="F9" s="149"/>
    </row>
    <row r="10" spans="1:12" ht="30" customHeight="1" x14ac:dyDescent="0.25">
      <c r="A10" s="146"/>
      <c r="B10" s="146"/>
      <c r="C10" s="146"/>
      <c r="D10" s="69" t="s">
        <v>216</v>
      </c>
      <c r="E10" s="4" t="s">
        <v>195</v>
      </c>
      <c r="F10" s="5" t="s">
        <v>217</v>
      </c>
    </row>
    <row r="11" spans="1:12" x14ac:dyDescent="0.25">
      <c r="A11" s="144" t="s">
        <v>46</v>
      </c>
      <c r="B11" s="144"/>
      <c r="C11" s="6"/>
      <c r="D11" s="7"/>
      <c r="E11" s="8"/>
      <c r="F11" s="9"/>
    </row>
    <row r="12" spans="1:12" x14ac:dyDescent="0.25">
      <c r="A12" s="10"/>
      <c r="B12" s="6" t="s">
        <v>47</v>
      </c>
      <c r="C12" s="6" t="s">
        <v>48</v>
      </c>
      <c r="D12" s="25">
        <f>VLOOKUP($B$7,'NEP 2020'!$A$27:$AD$47,2,FALSE)</f>
        <v>20000</v>
      </c>
      <c r="E12" s="12">
        <v>2000000</v>
      </c>
      <c r="F12" s="13">
        <v>300000</v>
      </c>
    </row>
    <row r="13" spans="1:12" x14ac:dyDescent="0.25">
      <c r="A13" s="144" t="s">
        <v>49</v>
      </c>
      <c r="B13" s="144"/>
      <c r="C13" s="6"/>
      <c r="D13" s="25"/>
      <c r="E13" s="14"/>
      <c r="F13" s="15"/>
    </row>
    <row r="14" spans="1:12" x14ac:dyDescent="0.25">
      <c r="A14" s="10"/>
      <c r="B14" s="6" t="s">
        <v>50</v>
      </c>
      <c r="C14" s="6" t="s">
        <v>127</v>
      </c>
      <c r="D14" s="25">
        <f>VLOOKUP($B$7,'NEP 2020'!$A$27:$AD$47,3,FALSE)</f>
        <v>44000</v>
      </c>
      <c r="E14" s="12"/>
      <c r="F14" s="13"/>
    </row>
    <row r="15" spans="1:12" x14ac:dyDescent="0.25">
      <c r="A15" s="10"/>
      <c r="B15" s="6" t="s">
        <v>51</v>
      </c>
      <c r="C15" s="6" t="s">
        <v>133</v>
      </c>
      <c r="D15" s="25">
        <v>0</v>
      </c>
      <c r="E15" s="12"/>
      <c r="F15" s="13"/>
    </row>
    <row r="16" spans="1:12" x14ac:dyDescent="0.25">
      <c r="A16" s="144" t="s">
        <v>52</v>
      </c>
      <c r="B16" s="144"/>
      <c r="C16" s="6"/>
      <c r="D16" s="25"/>
      <c r="E16" s="14"/>
      <c r="F16" s="15"/>
    </row>
    <row r="17" spans="1:7" x14ac:dyDescent="0.25">
      <c r="A17" s="16"/>
      <c r="B17" s="17" t="s">
        <v>53</v>
      </c>
      <c r="C17" s="6" t="s">
        <v>132</v>
      </c>
      <c r="D17" s="25">
        <v>0</v>
      </c>
      <c r="E17" s="12"/>
      <c r="F17" s="13"/>
    </row>
    <row r="18" spans="1:7" x14ac:dyDescent="0.25">
      <c r="A18" s="10"/>
      <c r="B18" s="6" t="s">
        <v>54</v>
      </c>
      <c r="C18" s="6" t="s">
        <v>134</v>
      </c>
      <c r="D18" s="25">
        <f>VLOOKUP($B$7,'NEP 2020'!$A$27:$AD$47,4,FALSE)</f>
        <v>278000</v>
      </c>
      <c r="E18" s="12"/>
      <c r="F18" s="13">
        <v>3000000</v>
      </c>
    </row>
    <row r="19" spans="1:7" x14ac:dyDescent="0.25">
      <c r="A19" s="6"/>
      <c r="B19" s="6" t="s">
        <v>55</v>
      </c>
      <c r="C19" s="6" t="s">
        <v>135</v>
      </c>
      <c r="D19" s="25">
        <f>VLOOKUP($B$7,'NEP 2020'!$A$27:$AD$47,5,FALSE)</f>
        <v>1000</v>
      </c>
      <c r="E19" s="12"/>
      <c r="F19" s="13"/>
    </row>
    <row r="20" spans="1:7" x14ac:dyDescent="0.25">
      <c r="A20" s="6"/>
      <c r="B20" s="6" t="s">
        <v>56</v>
      </c>
      <c r="C20" s="6" t="s">
        <v>136</v>
      </c>
      <c r="D20" s="25">
        <f>VLOOKUP($B$7,'NEP 2020'!$A$27:$AD$47,6,FALSE)</f>
        <v>0</v>
      </c>
      <c r="E20" s="12"/>
      <c r="F20" s="13"/>
    </row>
    <row r="21" spans="1:7" x14ac:dyDescent="0.25">
      <c r="A21" s="6"/>
      <c r="B21" s="6" t="s">
        <v>57</v>
      </c>
      <c r="C21" s="6" t="s">
        <v>137</v>
      </c>
      <c r="D21" s="25">
        <f>VLOOKUP($B$7,'NEP 2020'!$A$27:$AD$47,7,FALSE)</f>
        <v>17000</v>
      </c>
      <c r="E21" s="12"/>
      <c r="F21" s="13"/>
    </row>
    <row r="22" spans="1:7" x14ac:dyDescent="0.25">
      <c r="A22" s="6"/>
      <c r="B22" s="6" t="s">
        <v>58</v>
      </c>
      <c r="C22" s="6" t="s">
        <v>138</v>
      </c>
      <c r="D22" s="25">
        <f>VLOOKUP($B$7,'NEP 2020'!$A$27:$AD$47,8,FALSE)</f>
        <v>0</v>
      </c>
      <c r="E22" s="12"/>
      <c r="F22" s="13"/>
    </row>
    <row r="23" spans="1:7" x14ac:dyDescent="0.25">
      <c r="A23" s="6"/>
      <c r="B23" s="6" t="s">
        <v>59</v>
      </c>
      <c r="C23" s="6" t="s">
        <v>139</v>
      </c>
      <c r="D23" s="25">
        <f>VLOOKUP($B$7,'NEP 2020'!$A$27:$AD$47,9,FALSE)</f>
        <v>0</v>
      </c>
      <c r="E23" s="12"/>
      <c r="F23" s="13"/>
    </row>
    <row r="24" spans="1:7" x14ac:dyDescent="0.25">
      <c r="A24" s="6"/>
      <c r="B24" s="6" t="s">
        <v>60</v>
      </c>
      <c r="C24" s="6" t="s">
        <v>61</v>
      </c>
      <c r="D24" s="25">
        <v>0</v>
      </c>
      <c r="E24" s="12"/>
      <c r="F24" s="13"/>
    </row>
    <row r="25" spans="1:7" x14ac:dyDescent="0.25">
      <c r="A25" s="6"/>
      <c r="B25" s="6" t="s">
        <v>62</v>
      </c>
      <c r="C25" s="6" t="s">
        <v>63</v>
      </c>
      <c r="D25" s="25">
        <v>0</v>
      </c>
      <c r="E25" s="12"/>
      <c r="F25" s="13"/>
    </row>
    <row r="26" spans="1:7" x14ac:dyDescent="0.25">
      <c r="A26" s="6"/>
      <c r="B26" s="6" t="s">
        <v>64</v>
      </c>
      <c r="C26" s="6" t="s">
        <v>65</v>
      </c>
      <c r="D26" s="25">
        <v>0</v>
      </c>
      <c r="E26" s="12"/>
      <c r="F26" s="13"/>
    </row>
    <row r="27" spans="1:7" x14ac:dyDescent="0.25">
      <c r="A27" s="6"/>
      <c r="B27" s="6" t="s">
        <v>66</v>
      </c>
      <c r="C27" s="6" t="s">
        <v>67</v>
      </c>
      <c r="D27" s="25">
        <v>0</v>
      </c>
      <c r="E27" s="12"/>
      <c r="F27" s="13"/>
    </row>
    <row r="28" spans="1:7" x14ac:dyDescent="0.25">
      <c r="A28" s="6"/>
      <c r="B28" s="6" t="s">
        <v>68</v>
      </c>
      <c r="C28" s="6" t="s">
        <v>69</v>
      </c>
      <c r="D28" s="25">
        <v>0</v>
      </c>
      <c r="E28" s="12"/>
      <c r="F28" s="13"/>
    </row>
    <row r="29" spans="1:7" x14ac:dyDescent="0.25">
      <c r="A29" s="6"/>
      <c r="B29" s="6" t="s">
        <v>70</v>
      </c>
      <c r="C29" s="6" t="s">
        <v>71</v>
      </c>
      <c r="D29" s="25">
        <v>0</v>
      </c>
      <c r="E29" s="12"/>
      <c r="F29" s="13"/>
    </row>
    <row r="30" spans="1:7" x14ac:dyDescent="0.25">
      <c r="A30" s="6"/>
      <c r="B30" s="6" t="s">
        <v>72</v>
      </c>
      <c r="C30" s="6" t="s">
        <v>73</v>
      </c>
      <c r="D30" s="25">
        <v>0</v>
      </c>
      <c r="E30" s="11"/>
      <c r="F30" s="12"/>
      <c r="G30" s="18"/>
    </row>
    <row r="31" spans="1:7" x14ac:dyDescent="0.25">
      <c r="A31" s="6"/>
      <c r="B31" s="6" t="s">
        <v>157</v>
      </c>
      <c r="C31" s="6" t="s">
        <v>74</v>
      </c>
      <c r="D31" s="25">
        <f>VLOOKUP($B$7,'NEP 2020'!$A$27:$AD$47,10,FALSE)</f>
        <v>0</v>
      </c>
      <c r="E31" s="12"/>
      <c r="F31" s="13"/>
    </row>
    <row r="32" spans="1:7" x14ac:dyDescent="0.25">
      <c r="A32" s="6"/>
      <c r="B32" s="10" t="s">
        <v>170</v>
      </c>
      <c r="C32" s="6"/>
      <c r="D32" s="28">
        <f>SUM(D17:D31)</f>
        <v>296000</v>
      </c>
      <c r="E32" s="28">
        <f t="shared" ref="E32:F32" si="0">SUM(E17:E31)</f>
        <v>0</v>
      </c>
      <c r="F32" s="28">
        <f t="shared" si="0"/>
        <v>3000000</v>
      </c>
    </row>
    <row r="33" spans="1:6" x14ac:dyDescent="0.25">
      <c r="A33" s="144" t="s">
        <v>75</v>
      </c>
      <c r="B33" s="144"/>
      <c r="C33" s="6"/>
      <c r="D33" s="25"/>
      <c r="E33" s="14"/>
      <c r="F33" s="15"/>
    </row>
    <row r="34" spans="1:6" x14ac:dyDescent="0.25">
      <c r="A34" s="6"/>
      <c r="B34" s="6" t="s">
        <v>76</v>
      </c>
      <c r="C34" s="6" t="s">
        <v>77</v>
      </c>
      <c r="D34" s="25">
        <f>VLOOKUP($B$7,'NEP 2020'!$A$27:$AD$47,11,FALSE)</f>
        <v>0</v>
      </c>
      <c r="E34" s="12"/>
      <c r="F34" s="13"/>
    </row>
    <row r="35" spans="1:6" x14ac:dyDescent="0.25">
      <c r="A35" s="6"/>
      <c r="B35" s="6" t="s">
        <v>78</v>
      </c>
      <c r="C35" s="6" t="s">
        <v>79</v>
      </c>
      <c r="D35" s="25">
        <f>VLOOKUP($B$7,'NEP 2020'!$A$27:$AD$47,12,FALSE)</f>
        <v>0</v>
      </c>
      <c r="E35" s="12"/>
      <c r="F35" s="13"/>
    </row>
    <row r="36" spans="1:6" x14ac:dyDescent="0.25">
      <c r="A36" s="144" t="s">
        <v>80</v>
      </c>
      <c r="B36" s="144"/>
      <c r="C36" s="6"/>
      <c r="D36" s="25"/>
      <c r="E36" s="14"/>
      <c r="F36" s="15"/>
    </row>
    <row r="37" spans="1:6" x14ac:dyDescent="0.25">
      <c r="A37" s="6"/>
      <c r="B37" s="6" t="s">
        <v>81</v>
      </c>
      <c r="C37" s="6" t="s">
        <v>82</v>
      </c>
      <c r="D37" s="25">
        <f>VLOOKUP($B$7,'NEP 2020'!$A$27:$AD$47,13,FALSE)</f>
        <v>0</v>
      </c>
      <c r="E37" s="12"/>
      <c r="F37" s="13"/>
    </row>
    <row r="38" spans="1:6" x14ac:dyDescent="0.25">
      <c r="A38" s="6"/>
      <c r="B38" s="6" t="s">
        <v>83</v>
      </c>
      <c r="C38" s="19" t="s">
        <v>84</v>
      </c>
      <c r="D38" s="25">
        <f>VLOOKUP($B$7,'NEP 2020'!$A$27:$AD$47,14,FALSE)</f>
        <v>6000</v>
      </c>
      <c r="E38" s="12"/>
      <c r="F38" s="13"/>
    </row>
    <row r="39" spans="1:6" x14ac:dyDescent="0.25">
      <c r="A39" s="6"/>
      <c r="B39" s="6" t="s">
        <v>85</v>
      </c>
      <c r="C39" s="19" t="s">
        <v>86</v>
      </c>
      <c r="D39" s="25">
        <f>VLOOKUP($B$7,'NEP 2020'!$A$27:$AD$47,15,FALSE)</f>
        <v>0</v>
      </c>
      <c r="E39" s="12"/>
      <c r="F39" s="13"/>
    </row>
    <row r="40" spans="1:6" x14ac:dyDescent="0.25">
      <c r="A40" s="6"/>
      <c r="B40" s="6" t="s">
        <v>87</v>
      </c>
      <c r="C40" s="19" t="s">
        <v>88</v>
      </c>
      <c r="D40" s="25">
        <f>VLOOKUP($B$7,'NEP 2020'!$A$27:$AD$47,16,FALSE)</f>
        <v>45000</v>
      </c>
      <c r="E40" s="12"/>
      <c r="F40" s="13"/>
    </row>
    <row r="41" spans="1:6" x14ac:dyDescent="0.25">
      <c r="A41" s="144" t="s">
        <v>145</v>
      </c>
      <c r="B41" s="144"/>
      <c r="C41" s="19"/>
      <c r="D41" s="25"/>
      <c r="E41" s="12"/>
      <c r="F41" s="13"/>
    </row>
    <row r="42" spans="1:6" x14ac:dyDescent="0.25">
      <c r="A42" s="6"/>
      <c r="B42" s="6" t="s">
        <v>128</v>
      </c>
      <c r="C42" s="19" t="s">
        <v>140</v>
      </c>
      <c r="D42" s="25">
        <f>VLOOKUP($B$7,'NEP 2020'!$A$27:$AD$47,17,FALSE)</f>
        <v>0</v>
      </c>
      <c r="E42" s="12"/>
      <c r="F42" s="13"/>
    </row>
    <row r="43" spans="1:6" x14ac:dyDescent="0.25">
      <c r="A43" s="144" t="s">
        <v>89</v>
      </c>
      <c r="B43" s="144"/>
      <c r="C43" s="19"/>
      <c r="D43" s="25"/>
      <c r="E43" s="14"/>
      <c r="F43" s="15"/>
    </row>
    <row r="44" spans="1:6" x14ac:dyDescent="0.25">
      <c r="A44" s="6"/>
      <c r="B44" s="6" t="s">
        <v>90</v>
      </c>
      <c r="C44" s="19" t="s">
        <v>91</v>
      </c>
      <c r="D44" s="25">
        <f>VLOOKUP($B$7,'NEP 2020'!$A$27:$AD$47,18,FALSE)</f>
        <v>0</v>
      </c>
      <c r="E44" s="12"/>
      <c r="F44" s="13"/>
    </row>
    <row r="45" spans="1:6" x14ac:dyDescent="0.25">
      <c r="A45" s="6"/>
      <c r="B45" s="6" t="s">
        <v>92</v>
      </c>
      <c r="C45" s="19" t="s">
        <v>93</v>
      </c>
      <c r="D45" s="25">
        <f>VLOOKUP($B$7,'NEP 2020'!$A$27:$AD$47,19,FALSE)</f>
        <v>23000</v>
      </c>
      <c r="E45" s="12"/>
      <c r="F45" s="13"/>
    </row>
    <row r="46" spans="1:6" x14ac:dyDescent="0.25">
      <c r="A46" s="144" t="s">
        <v>94</v>
      </c>
      <c r="B46" s="144"/>
      <c r="C46" s="19"/>
      <c r="D46" s="25"/>
      <c r="E46" s="14"/>
      <c r="F46" s="15"/>
    </row>
    <row r="47" spans="1:6" x14ac:dyDescent="0.25">
      <c r="A47" s="6"/>
      <c r="B47" s="6" t="s">
        <v>95</v>
      </c>
      <c r="C47" s="19"/>
      <c r="D47" s="25"/>
      <c r="E47" s="14"/>
      <c r="F47" s="15"/>
    </row>
    <row r="48" spans="1:6" x14ac:dyDescent="0.25">
      <c r="A48" s="6"/>
      <c r="B48" s="6" t="s">
        <v>96</v>
      </c>
      <c r="C48" s="19" t="s">
        <v>97</v>
      </c>
      <c r="D48" s="25">
        <f>VLOOKUP($B$7,'NEP 2020'!$A$27:$AD$47,20,FALSE)</f>
        <v>0</v>
      </c>
      <c r="E48" s="12"/>
      <c r="F48" s="13"/>
    </row>
    <row r="49" spans="1:6" x14ac:dyDescent="0.25">
      <c r="A49" s="6"/>
      <c r="B49" s="6" t="s">
        <v>98</v>
      </c>
      <c r="C49" s="19" t="s">
        <v>99</v>
      </c>
      <c r="D49" s="25">
        <f>VLOOKUP($B$7,'NEP 2020'!$A$27:$AD$47,21,FALSE)</f>
        <v>39000</v>
      </c>
      <c r="E49" s="12"/>
      <c r="F49" s="13"/>
    </row>
    <row r="50" spans="1:6" x14ac:dyDescent="0.25">
      <c r="A50" s="6"/>
      <c r="B50" s="6" t="s">
        <v>100</v>
      </c>
      <c r="C50" s="19"/>
      <c r="D50" s="25"/>
      <c r="E50" s="14"/>
      <c r="F50" s="15"/>
    </row>
    <row r="51" spans="1:6" x14ac:dyDescent="0.25">
      <c r="A51" s="6"/>
      <c r="B51" s="6" t="s">
        <v>101</v>
      </c>
      <c r="C51" s="20" t="s">
        <v>102</v>
      </c>
      <c r="D51" s="25">
        <v>0</v>
      </c>
      <c r="E51" s="12"/>
      <c r="F51" s="13"/>
    </row>
    <row r="52" spans="1:6" x14ac:dyDescent="0.25">
      <c r="A52" s="6"/>
      <c r="B52" s="6" t="s">
        <v>103</v>
      </c>
      <c r="C52" s="19" t="s">
        <v>104</v>
      </c>
      <c r="D52" s="25">
        <f>VLOOKUP($B$7,'NEP 2020'!$A$27:$AD$47,22,FALSE)</f>
        <v>5000</v>
      </c>
      <c r="E52" s="12"/>
      <c r="F52" s="13"/>
    </row>
    <row r="53" spans="1:6" x14ac:dyDescent="0.25">
      <c r="A53" s="6"/>
      <c r="B53" s="6" t="s">
        <v>105</v>
      </c>
      <c r="C53" s="19" t="s">
        <v>106</v>
      </c>
      <c r="D53" s="25">
        <f>VLOOKUP($B$7,'NEP 2020'!$A$27:$AD$47,23,FALSE)</f>
        <v>0</v>
      </c>
      <c r="E53" s="12"/>
      <c r="F53" s="13"/>
    </row>
    <row r="54" spans="1:6" x14ac:dyDescent="0.25">
      <c r="A54" s="6"/>
      <c r="B54" s="6" t="s">
        <v>107</v>
      </c>
      <c r="C54" s="19" t="s">
        <v>108</v>
      </c>
      <c r="D54" s="25">
        <v>0</v>
      </c>
      <c r="E54" s="12"/>
      <c r="F54" s="13"/>
    </row>
    <row r="55" spans="1:6" x14ac:dyDescent="0.25">
      <c r="A55" s="6"/>
      <c r="B55" s="21" t="s">
        <v>155</v>
      </c>
      <c r="C55" s="19" t="s">
        <v>156</v>
      </c>
      <c r="D55" s="25">
        <v>0</v>
      </c>
      <c r="E55" s="12"/>
      <c r="F55" s="13"/>
    </row>
    <row r="56" spans="1:6" x14ac:dyDescent="0.25">
      <c r="A56" s="6"/>
      <c r="B56" s="21" t="s">
        <v>109</v>
      </c>
      <c r="C56" s="19" t="s">
        <v>110</v>
      </c>
      <c r="D56" s="25">
        <f>VLOOKUP($B$7,'NEP 2020'!$A$27:$AD$47,24,FALSE)</f>
        <v>0</v>
      </c>
      <c r="E56" s="12"/>
      <c r="F56" s="13"/>
    </row>
    <row r="57" spans="1:6" x14ac:dyDescent="0.25">
      <c r="A57" s="144" t="s">
        <v>111</v>
      </c>
      <c r="B57" s="144"/>
      <c r="C57" s="19"/>
      <c r="D57" s="25"/>
      <c r="E57" s="14"/>
      <c r="F57" s="15"/>
    </row>
    <row r="58" spans="1:6" x14ac:dyDescent="0.25">
      <c r="A58" s="6"/>
      <c r="B58" s="6" t="s">
        <v>112</v>
      </c>
      <c r="C58" s="19" t="s">
        <v>113</v>
      </c>
      <c r="D58" s="25">
        <f>VLOOKUP($B$7,'NEP 2020'!$A$27:$AD$47,25,FALSE)</f>
        <v>1000</v>
      </c>
      <c r="E58" s="12"/>
      <c r="F58" s="13"/>
    </row>
    <row r="59" spans="1:6" x14ac:dyDescent="0.25">
      <c r="A59" s="144" t="s">
        <v>114</v>
      </c>
      <c r="B59" s="144"/>
      <c r="C59" s="19"/>
      <c r="D59" s="25"/>
      <c r="E59" s="14"/>
      <c r="F59" s="15"/>
    </row>
    <row r="60" spans="1:6" x14ac:dyDescent="0.25">
      <c r="A60" s="6"/>
      <c r="B60" s="6" t="s">
        <v>114</v>
      </c>
      <c r="C60" s="20" t="s">
        <v>115</v>
      </c>
      <c r="D60" s="25">
        <v>0</v>
      </c>
      <c r="E60" s="12"/>
      <c r="F60" s="13"/>
    </row>
    <row r="61" spans="1:6" x14ac:dyDescent="0.25">
      <c r="A61" s="144" t="s">
        <v>116</v>
      </c>
      <c r="B61" s="144"/>
      <c r="C61" s="19"/>
      <c r="D61" s="25"/>
      <c r="E61" s="14"/>
      <c r="F61" s="15"/>
    </row>
    <row r="62" spans="1:6" x14ac:dyDescent="0.25">
      <c r="A62" s="6"/>
      <c r="B62" s="6" t="s">
        <v>117</v>
      </c>
      <c r="C62" s="19" t="s">
        <v>118</v>
      </c>
      <c r="D62" s="25">
        <f>VLOOKUP($B$7,'NEP 2020'!$A$27:$AD$47,26,FALSE)</f>
        <v>0</v>
      </c>
      <c r="E62" s="12"/>
      <c r="F62" s="13"/>
    </row>
    <row r="63" spans="1:6" x14ac:dyDescent="0.25">
      <c r="A63" s="6"/>
      <c r="B63" s="6" t="s">
        <v>129</v>
      </c>
      <c r="C63" s="19" t="s">
        <v>141</v>
      </c>
      <c r="D63" s="25">
        <v>0</v>
      </c>
      <c r="E63" s="12"/>
      <c r="F63" s="13"/>
    </row>
    <row r="64" spans="1:6" x14ac:dyDescent="0.25">
      <c r="A64" s="6"/>
      <c r="B64" s="6" t="s">
        <v>130</v>
      </c>
      <c r="C64" s="19" t="s">
        <v>142</v>
      </c>
      <c r="D64" s="25">
        <f>VLOOKUP($B$7,'NEP 2020'!$A$27:$AD$47,27,FALSE)</f>
        <v>0</v>
      </c>
      <c r="E64" s="12"/>
      <c r="F64" s="13"/>
    </row>
    <row r="65" spans="1:6" x14ac:dyDescent="0.25">
      <c r="A65" s="6"/>
      <c r="B65" s="6" t="s">
        <v>131</v>
      </c>
      <c r="C65" s="19" t="s">
        <v>143</v>
      </c>
      <c r="D65" s="25">
        <f>VLOOKUP($B$7,'NEP 2020'!$A$27:$AD$47,28,FALSE)</f>
        <v>0</v>
      </c>
      <c r="E65" s="12"/>
      <c r="F65" s="13"/>
    </row>
    <row r="66" spans="1:6" x14ac:dyDescent="0.25">
      <c r="A66" s="6"/>
      <c r="B66" s="6" t="s">
        <v>131</v>
      </c>
      <c r="C66" s="19" t="s">
        <v>144</v>
      </c>
      <c r="D66" s="25">
        <f>VLOOKUP($B$7,'NEP 2020'!$A$27:$AD$47,29,FALSE)</f>
        <v>43000</v>
      </c>
      <c r="E66" s="12"/>
      <c r="F66" s="13"/>
    </row>
    <row r="67" spans="1:6" x14ac:dyDescent="0.25">
      <c r="A67" s="145" t="s">
        <v>119</v>
      </c>
      <c r="B67" s="145"/>
      <c r="C67" s="145"/>
      <c r="D67" s="22">
        <f>SUM(D12:D66)-D32</f>
        <v>522000</v>
      </c>
      <c r="E67" s="22">
        <f>SUM(E12:E66)-E32</f>
        <v>2000000</v>
      </c>
      <c r="F67" s="22">
        <f>SUM(F12:F66)-F32</f>
        <v>3300000</v>
      </c>
    </row>
    <row r="68" spans="1:6" x14ac:dyDescent="0.25">
      <c r="B68" s="1" t="s">
        <v>120</v>
      </c>
      <c r="E68" s="1" t="s">
        <v>122</v>
      </c>
    </row>
    <row r="69" spans="1:6" x14ac:dyDescent="0.25">
      <c r="E69" s="1"/>
    </row>
    <row r="70" spans="1:6" x14ac:dyDescent="0.25">
      <c r="B70" s="23"/>
      <c r="E70" s="29" t="s">
        <v>123</v>
      </c>
    </row>
    <row r="71" spans="1:6" x14ac:dyDescent="0.25">
      <c r="B71" s="24" t="s">
        <v>121</v>
      </c>
      <c r="E71" s="30" t="s">
        <v>124</v>
      </c>
    </row>
    <row r="72" spans="1:6" x14ac:dyDescent="0.25">
      <c r="B72" s="60">
        <v>43836</v>
      </c>
      <c r="D72" s="30"/>
      <c r="E72" s="70" t="s">
        <v>197</v>
      </c>
    </row>
    <row r="74" spans="1:6" ht="15" customHeight="1" x14ac:dyDescent="0.25">
      <c r="A74" s="143" t="s">
        <v>125</v>
      </c>
      <c r="B74" s="143"/>
      <c r="C74" s="143"/>
      <c r="D74" s="143"/>
      <c r="E74" s="143"/>
      <c r="F74" s="143"/>
    </row>
    <row r="76" spans="1:6" ht="15" customHeight="1" x14ac:dyDescent="0.25">
      <c r="A76" s="142" t="s">
        <v>196</v>
      </c>
      <c r="B76" s="142"/>
      <c r="C76" s="142"/>
      <c r="D76" s="142"/>
      <c r="E76" s="142"/>
      <c r="F76" s="142"/>
    </row>
    <row r="77" spans="1:6" ht="15" customHeight="1" x14ac:dyDescent="0.25">
      <c r="A77" s="143" t="s">
        <v>126</v>
      </c>
      <c r="B77" s="143"/>
      <c r="C77" s="143"/>
      <c r="D77" s="143"/>
      <c r="E77" s="143"/>
      <c r="F77" s="143"/>
    </row>
  </sheetData>
  <sheetProtection algorithmName="SHA-512" hashValue="7XG2AEvoBpo6wcrSQz4Qhp6U3FJMg7nOIz6wcCjcu+q3i0OIcfA/kPMosz9QeZ7BOXYnU6KbgmTuT6FOqkNdUg==" saltValue="ouJDlcxiPQ7U9l5CvW/Gig==" spinCount="100000" sheet="1" objects="1" scenarios="1"/>
  <mergeCells count="23">
    <mergeCell ref="A46:B46"/>
    <mergeCell ref="A9:B10"/>
    <mergeCell ref="C9:C10"/>
    <mergeCell ref="D9:F9"/>
    <mergeCell ref="A11:B11"/>
    <mergeCell ref="A13:B13"/>
    <mergeCell ref="A16:B16"/>
    <mergeCell ref="A33:B33"/>
    <mergeCell ref="A36:B36"/>
    <mergeCell ref="A43:B43"/>
    <mergeCell ref="A41:B41"/>
    <mergeCell ref="A76:F76"/>
    <mergeCell ref="A77:F77"/>
    <mergeCell ref="A57:B57"/>
    <mergeCell ref="A59:B59"/>
    <mergeCell ref="A61:B61"/>
    <mergeCell ref="A67:C67"/>
    <mergeCell ref="A74:F74"/>
    <mergeCell ref="B1:F1"/>
    <mergeCell ref="B2:F2"/>
    <mergeCell ref="B3:F3"/>
    <mergeCell ref="B4:F4"/>
    <mergeCell ref="B5:F5"/>
  </mergeCells>
  <conditionalFormatting sqref="F67">
    <cfRule type="expression" dxfId="0" priority="1">
      <formula>$F$67&gt;$F$7</formula>
    </cfRule>
  </conditionalFormatting>
  <printOptions horizontalCentered="1" verticalCentered="1"/>
  <pageMargins left="0.19685039370078741" right="0.19685039370078741" top="0.31496062992125984" bottom="0.55118110236220474" header="0.31496062992125984" footer="0.31496062992125984"/>
  <pageSetup paperSize="5" scale="85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'NEP 2020'!$A$27:$A$47</xm:f>
          </x14:formula1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NEP 2020</vt:lpstr>
      <vt:lpstr>Breakdown</vt:lpstr>
      <vt:lpstr>SOB 2020</vt:lpstr>
      <vt:lpstr>'SOB 2020'!Print_Area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</dc:creator>
  <cp:lastModifiedBy>dell</cp:lastModifiedBy>
  <cp:lastPrinted>2020-04-02T01:28:21Z</cp:lastPrinted>
  <dcterms:created xsi:type="dcterms:W3CDTF">2018-08-01T07:20:54Z</dcterms:created>
  <dcterms:modified xsi:type="dcterms:W3CDTF">2020-04-02T01:28:26Z</dcterms:modified>
</cp:coreProperties>
</file>